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xr:revisionPtr revIDLastSave="0" documentId="13_ncr:1_{B4328BFD-F5B9-A845-B1C4-28F763AC9311}" xr6:coauthVersionLast="47" xr6:coauthVersionMax="47" xr10:uidLastSave="{00000000-0000-0000-0000-000000000000}"/>
  <bookViews>
    <workbookView xWindow="6880" yWindow="600" windowWidth="43700" windowHeight="23280" activeTab="0" xr2:uid="{00000000-000D-0000-FFFF-FFFF00000000}"/>
  </bookViews>
  <sheets>
    <sheet name="自由組合" sheetId="1" r:id="rId1"/>
    <sheet name="方案比較" sheetId="2" r:id="rId2"/>
    <sheet name="用量假設" sheetId="3" r:id="rId3"/>
    <sheet name="模組計算" sheetId="4" r:id="rId4"/>
    <sheet name="單價來源" sheetId="5" r:id="rId5"/>
    <sheet name="權限與遷移" sheetId="6" r:id="rId6"/>
    <sheet name="使用說明" sheetId="7" r:id="rId7"/>
    <sheet name="選項" sheetId="8" state="hidden" r:id="rId8"/>
  </sheets>
  <definedNames>
    <definedName name="_xlnm._FilterDatabase" localSheetId="4" hidden="1">單價來源!$A$4:$I$62</definedName>
    <definedName name="_xlnm._FilterDatabase" localSheetId="3" hidden="1">模組計算!$A$4:$G$42</definedName>
    <definedName name="opt_1">選項!$A$2:$A$6</definedName>
    <definedName name="opt_10">選項!$J$2</definedName>
    <definedName name="opt_11">選項!$K$2</definedName>
    <definedName name="opt_12">選項!$L$2:$L$3</definedName>
    <definedName name="opt_13">選項!$M$2:$M$3</definedName>
    <definedName name="opt_2">選項!$B$2:$B$3</definedName>
    <definedName name="opt_3">選項!$C$2:$C$5</definedName>
    <definedName name="opt_4">選項!$D$2:$D$5</definedName>
    <definedName name="opt_5">選項!$E$2:$E$5</definedName>
    <definedName name="opt_6">選項!$F$2:$F$5</definedName>
    <definedName name="opt_7">選項!$G$2:$G$3</definedName>
    <definedName name="opt_8">選項!$H$2:$H$4</definedName>
    <definedName name="opt_9">選項!$I$2:$I$5</definedName>
    <definedName name="_xlnm.Print_Area" localSheetId="6">使用說明!$A$1:$B$17</definedName>
    <definedName name="_xlnm.Print_Area" localSheetId="4">單價來源!$A$1:$I$62</definedName>
    <definedName name="_xlnm.Print_Area" localSheetId="1">方案比較!$A$1:$F$77</definedName>
    <definedName name="_xlnm.Print_Area" localSheetId="3">模組計算!$A$1:$G$42</definedName>
    <definedName name="_xlnm.Print_Area" localSheetId="5">權限與遷移!$A$1:$D$19</definedName>
    <definedName name="_xlnm.Print_Area" localSheetId="2">用量假設!$A$1:$E$64</definedName>
    <definedName name="_xlnm.Print_Area" localSheetId="0">自由組合!$A$1:$E$46</definedName>
    <definedName name="_xlnm.Print_Titles" localSheetId="1">方案比較!$1:$10</definedName>
  </definedNames>
  <calcPr calcId="191029" iterateDelta="1E-4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42" i="4" l="1"/>
  <c r="D42" i="4"/>
  <c r="E41" i="4"/>
  <c r="D41" i="4"/>
  <c r="E40" i="4"/>
  <c r="F56" i="2" s="1"/>
  <c r="D40" i="4"/>
  <c r="F43" i="2" s="1"/>
  <c r="E39" i="4"/>
  <c r="D39" i="4"/>
  <c r="E38" i="4"/>
  <c r="D38" i="4"/>
  <c r="F42" i="2" s="1"/>
  <c r="E37" i="4"/>
  <c r="F54" i="2" s="1"/>
  <c r="D37" i="4"/>
  <c r="E36" i="4"/>
  <c r="D36" i="4"/>
  <c r="C40" i="2" s="1"/>
  <c r="E35" i="4"/>
  <c r="F53" i="2" s="1"/>
  <c r="D35" i="4"/>
  <c r="F40" i="2" s="1"/>
  <c r="E34" i="4"/>
  <c r="D34" i="4"/>
  <c r="E33" i="4"/>
  <c r="D33" i="4"/>
  <c r="E40" i="2" s="1"/>
  <c r="E32" i="4"/>
  <c r="F52" i="2" s="1"/>
  <c r="D32" i="4"/>
  <c r="E31" i="4"/>
  <c r="D31" i="4"/>
  <c r="E39" i="2" s="1"/>
  <c r="E30" i="4"/>
  <c r="C52" i="2" s="1"/>
  <c r="D30" i="4"/>
  <c r="C39" i="2" s="1"/>
  <c r="E29" i="4"/>
  <c r="D29" i="4"/>
  <c r="E28" i="4"/>
  <c r="D28" i="4"/>
  <c r="D38" i="2" s="1"/>
  <c r="E27" i="4"/>
  <c r="D27" i="4"/>
  <c r="E26" i="4"/>
  <c r="D26" i="4"/>
  <c r="F37" i="2" s="1"/>
  <c r="E25" i="4"/>
  <c r="E50" i="2" s="1"/>
  <c r="D25" i="4"/>
  <c r="D37" i="2" s="1"/>
  <c r="E24" i="4"/>
  <c r="D24" i="4"/>
  <c r="E23" i="4"/>
  <c r="D23" i="4"/>
  <c r="F36" i="2" s="1"/>
  <c r="E22" i="4"/>
  <c r="E49" i="2" s="1"/>
  <c r="D22" i="4"/>
  <c r="E21" i="4"/>
  <c r="D21" i="4"/>
  <c r="E20" i="4"/>
  <c r="D20" i="4"/>
  <c r="C36" i="2" s="1"/>
  <c r="E19" i="4"/>
  <c r="D19" i="4"/>
  <c r="E18" i="4"/>
  <c r="D18" i="4"/>
  <c r="E17" i="4"/>
  <c r="D17" i="4"/>
  <c r="E16" i="4"/>
  <c r="D16" i="4"/>
  <c r="E15" i="4"/>
  <c r="F47" i="2" s="1"/>
  <c r="E14" i="4"/>
  <c r="E13" i="4"/>
  <c r="D13" i="4"/>
  <c r="D34" i="2" s="1"/>
  <c r="E12" i="4"/>
  <c r="D12" i="4"/>
  <c r="E11" i="4"/>
  <c r="D11" i="4"/>
  <c r="F33" i="2" s="1"/>
  <c r="E10" i="4"/>
  <c r="C46" i="2" s="1"/>
  <c r="D10" i="4"/>
  <c r="C33" i="2" s="1"/>
  <c r="E9" i="4"/>
  <c r="D9" i="4"/>
  <c r="E8" i="4"/>
  <c r="D8" i="4"/>
  <c r="E32" i="2" s="1"/>
  <c r="E7" i="4"/>
  <c r="D7" i="4"/>
  <c r="E6" i="4"/>
  <c r="D6" i="4"/>
  <c r="C32" i="2" s="1"/>
  <c r="E5" i="4"/>
  <c r="D5" i="4"/>
  <c r="B32" i="2" s="1"/>
  <c r="B61" i="3"/>
  <c r="B60" i="3"/>
  <c r="B64" i="3" s="1"/>
  <c r="D15" i="4" s="1"/>
  <c r="F77" i="2"/>
  <c r="E77" i="2"/>
  <c r="D77" i="2"/>
  <c r="C77" i="2"/>
  <c r="B77" i="2"/>
  <c r="F76" i="2"/>
  <c r="E76" i="2"/>
  <c r="D76" i="2"/>
  <c r="C76" i="2"/>
  <c r="B76" i="2"/>
  <c r="F75" i="2"/>
  <c r="E75" i="2"/>
  <c r="D75" i="2"/>
  <c r="C75" i="2"/>
  <c r="B75" i="2"/>
  <c r="F74" i="2"/>
  <c r="E74" i="2"/>
  <c r="D74" i="2"/>
  <c r="C74" i="2"/>
  <c r="B74" i="2"/>
  <c r="F73" i="2"/>
  <c r="E73" i="2"/>
  <c r="D73" i="2"/>
  <c r="C73" i="2"/>
  <c r="B73" i="2"/>
  <c r="F72" i="2"/>
  <c r="E72" i="2"/>
  <c r="D72" i="2"/>
  <c r="C72" i="2"/>
  <c r="B72" i="2"/>
  <c r="F71" i="2"/>
  <c r="E71" i="2"/>
  <c r="D71" i="2"/>
  <c r="C71" i="2"/>
  <c r="B71" i="2"/>
  <c r="F70" i="2"/>
  <c r="E70" i="2"/>
  <c r="D70" i="2"/>
  <c r="C70" i="2"/>
  <c r="B70" i="2"/>
  <c r="F69" i="2"/>
  <c r="E69" i="2"/>
  <c r="D69" i="2"/>
  <c r="C69" i="2"/>
  <c r="B69" i="2"/>
  <c r="F68" i="2"/>
  <c r="E68" i="2"/>
  <c r="D68" i="2"/>
  <c r="C68" i="2"/>
  <c r="B68" i="2"/>
  <c r="F67" i="2"/>
  <c r="E67" i="2"/>
  <c r="D67" i="2"/>
  <c r="C67" i="2"/>
  <c r="B67" i="2"/>
  <c r="F66" i="2"/>
  <c r="E66" i="2"/>
  <c r="D66" i="2"/>
  <c r="C66" i="2"/>
  <c r="B66" i="2"/>
  <c r="F65" i="2"/>
  <c r="E65" i="2"/>
  <c r="D65" i="2"/>
  <c r="C65" i="2"/>
  <c r="B65" i="2"/>
  <c r="F62" i="2"/>
  <c r="E62" i="2"/>
  <c r="D62" i="2"/>
  <c r="C62" i="2"/>
  <c r="B62" i="2"/>
  <c r="F61" i="2"/>
  <c r="E61" i="2"/>
  <c r="D61" i="2"/>
  <c r="C61" i="2"/>
  <c r="B61" i="2"/>
  <c r="F60" i="2"/>
  <c r="E60" i="2"/>
  <c r="D60" i="2"/>
  <c r="C60" i="2"/>
  <c r="B60" i="2"/>
  <c r="F59" i="2"/>
  <c r="E59" i="2"/>
  <c r="D59" i="2"/>
  <c r="C59" i="2"/>
  <c r="B59" i="2"/>
  <c r="D58" i="2"/>
  <c r="C58" i="2"/>
  <c r="B58" i="2"/>
  <c r="F57" i="2"/>
  <c r="E57" i="2"/>
  <c r="D57" i="2"/>
  <c r="C57" i="2"/>
  <c r="B57" i="2"/>
  <c r="D56" i="2"/>
  <c r="C56" i="2"/>
  <c r="B56" i="2"/>
  <c r="F55" i="2"/>
  <c r="E55" i="2"/>
  <c r="D55" i="2"/>
  <c r="C55" i="2"/>
  <c r="B55" i="2"/>
  <c r="B54" i="2"/>
  <c r="E53" i="2"/>
  <c r="D53" i="2"/>
  <c r="C53" i="2"/>
  <c r="B53" i="2"/>
  <c r="E52" i="2"/>
  <c r="D52" i="2"/>
  <c r="B52" i="2"/>
  <c r="F51" i="2"/>
  <c r="E51" i="2"/>
  <c r="D51" i="2"/>
  <c r="C51" i="2"/>
  <c r="B51" i="2"/>
  <c r="F50" i="2"/>
  <c r="C50" i="2"/>
  <c r="B50" i="2"/>
  <c r="F49" i="2"/>
  <c r="D49" i="2"/>
  <c r="C49" i="2"/>
  <c r="B49" i="2"/>
  <c r="F48" i="2"/>
  <c r="E48" i="2"/>
  <c r="D48" i="2"/>
  <c r="C48" i="2"/>
  <c r="B48" i="2"/>
  <c r="D47" i="2"/>
  <c r="C47" i="2"/>
  <c r="B47" i="2"/>
  <c r="F46" i="2"/>
  <c r="E46" i="2"/>
  <c r="D46" i="2"/>
  <c r="B46" i="2"/>
  <c r="F45" i="2"/>
  <c r="F6" i="2" s="1"/>
  <c r="E45" i="2"/>
  <c r="D45" i="2"/>
  <c r="C45" i="2"/>
  <c r="B45" i="2"/>
  <c r="B6" i="2" s="1"/>
  <c r="C44" i="2"/>
  <c r="B44" i="2"/>
  <c r="D43" i="2"/>
  <c r="C43" i="2"/>
  <c r="B43" i="2"/>
  <c r="C42" i="2"/>
  <c r="B42" i="2"/>
  <c r="F41" i="2"/>
  <c r="E41" i="2"/>
  <c r="D41" i="2"/>
  <c r="C41" i="2"/>
  <c r="B41" i="2"/>
  <c r="B40" i="2"/>
  <c r="F39" i="2"/>
  <c r="D39" i="2"/>
  <c r="B39" i="2"/>
  <c r="F38" i="2"/>
  <c r="E38" i="2"/>
  <c r="C38" i="2"/>
  <c r="B38" i="2"/>
  <c r="C37" i="2"/>
  <c r="B37" i="2"/>
  <c r="E36" i="2"/>
  <c r="D36" i="2"/>
  <c r="F35" i="2"/>
  <c r="E35" i="2"/>
  <c r="D35" i="2"/>
  <c r="C35" i="2"/>
  <c r="B35" i="2"/>
  <c r="C34" i="2"/>
  <c r="B34" i="2"/>
  <c r="D33" i="2"/>
  <c r="B33" i="2"/>
  <c r="F32" i="2"/>
  <c r="D32" i="2"/>
  <c r="F28" i="2"/>
  <c r="E28" i="2"/>
  <c r="D28" i="2"/>
  <c r="C28" i="2"/>
  <c r="B28" i="2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D29" i="1"/>
  <c r="C29" i="1"/>
  <c r="D28" i="1"/>
  <c r="C28" i="1"/>
  <c r="D27" i="1"/>
  <c r="C27" i="1"/>
  <c r="D26" i="1"/>
  <c r="C26" i="1"/>
  <c r="D25" i="1"/>
  <c r="E24" i="1"/>
  <c r="D24" i="1"/>
  <c r="E23" i="1"/>
  <c r="D23" i="1"/>
  <c r="C23" i="1"/>
  <c r="E22" i="1"/>
  <c r="D22" i="1"/>
  <c r="E21" i="1"/>
  <c r="D21" i="1"/>
  <c r="C21" i="1"/>
  <c r="E20" i="1"/>
  <c r="D20" i="1"/>
  <c r="C20" i="1"/>
  <c r="E19" i="1"/>
  <c r="D19" i="1"/>
  <c r="E18" i="1"/>
  <c r="D18" i="1"/>
  <c r="C18" i="1"/>
  <c r="E17" i="1"/>
  <c r="D17" i="1"/>
  <c r="E16" i="1"/>
  <c r="D16" i="1"/>
  <c r="C16" i="1"/>
  <c r="E15" i="1"/>
  <c r="D15" i="1"/>
  <c r="C15" i="1"/>
  <c r="E14" i="1"/>
  <c r="D14" i="1"/>
  <c r="E13" i="1"/>
  <c r="D13" i="1"/>
  <c r="C13" i="1"/>
  <c r="E12" i="1"/>
  <c r="D12" i="1"/>
  <c r="E8" i="1"/>
  <c r="E7" i="1"/>
  <c r="B5" i="1" l="1"/>
  <c r="B5" i="2"/>
  <c r="B7" i="2" s="1"/>
  <c r="C14" i="1"/>
  <c r="F34" i="2"/>
  <c r="E34" i="2"/>
  <c r="C6" i="2"/>
  <c r="C5" i="2"/>
  <c r="B36" i="2"/>
  <c r="C12" i="1"/>
  <c r="C22" i="1"/>
  <c r="D40" i="2"/>
  <c r="D44" i="2" s="1"/>
  <c r="D42" i="2"/>
  <c r="D50" i="2"/>
  <c r="D6" i="2" s="1"/>
  <c r="D54" i="2"/>
  <c r="B62" i="3"/>
  <c r="C54" i="2"/>
  <c r="C19" i="1"/>
  <c r="E42" i="2"/>
  <c r="E54" i="2"/>
  <c r="E56" i="2"/>
  <c r="B63" i="3"/>
  <c r="D14" i="4" s="1"/>
  <c r="C17" i="1"/>
  <c r="E33" i="2"/>
  <c r="E37" i="2"/>
  <c r="E43" i="2"/>
  <c r="E47" i="2"/>
  <c r="D5" i="2" l="1"/>
  <c r="D7" i="2" s="1"/>
  <c r="E44" i="2"/>
  <c r="E5" i="2" s="1"/>
  <c r="E7" i="2" s="1"/>
  <c r="E6" i="2"/>
  <c r="C7" i="2"/>
  <c r="B8" i="2"/>
  <c r="B10" i="2" s="1"/>
  <c r="B9" i="2"/>
  <c r="F58" i="2"/>
  <c r="F44" i="2" s="1"/>
  <c r="F5" i="2" s="1"/>
  <c r="F7" i="2" s="1"/>
  <c r="C25" i="1"/>
  <c r="C24" i="1" s="1"/>
  <c r="B4" i="1" s="1"/>
  <c r="B6" i="1" s="1"/>
  <c r="E58" i="2"/>
  <c r="B7" i="1" l="1"/>
  <c r="B8" i="1" s="1"/>
  <c r="B9" i="1"/>
  <c r="F9" i="2"/>
  <c r="F8" i="2"/>
  <c r="F10" i="2" s="1"/>
  <c r="E9" i="2"/>
  <c r="E8" i="2"/>
  <c r="E10" i="2" s="1"/>
  <c r="D8" i="2"/>
  <c r="D10" i="2" s="1"/>
  <c r="D9" i="2"/>
  <c r="A46" i="1"/>
  <c r="C9" i="2"/>
  <c r="C8" i="2"/>
  <c r="C10" i="2" s="1"/>
</calcChain>
</file>

<file path=xl/sharedStrings.xml><?xml version="1.0" encoding="utf-8"?>
<sst xmlns="http://schemas.openxmlformats.org/spreadsheetml/2006/main" count="1243" uniqueCount="837">
  <si>
    <r>
      <rPr>
        <b/>
        <sz val="22"/>
        <color rgb="FFFFFFFF"/>
        <rFont val="Aptos Display"/>
        <charset val="1"/>
      </rPr>
      <t xml:space="preserve">SHM </t>
    </r>
    <r>
      <rPr>
        <b/>
        <sz val="22"/>
        <color rgb="FFFFFFFF"/>
        <rFont val="Noto Sans CJK SC"/>
        <family val="2"/>
      </rPr>
      <t>平台上雲成本組合器</t>
    </r>
  </si>
  <si>
    <t>本版只含 SHM 加速度計平台；AI 分析留在校內實驗室，不計任何 AI 上雲運算。改黃色選單即可重算。</t>
  </si>
  <si>
    <r>
      <rPr>
        <sz val="11"/>
        <color rgb="FF000000"/>
        <rFont val="Aptos"/>
      </rPr>
      <t xml:space="preserve">AWS </t>
    </r>
    <r>
      <rPr>
        <sz val="11"/>
        <color rgb="FF000000"/>
        <rFont val="Noto Sans CJK SC"/>
        <family val="2"/>
      </rPr>
      <t xml:space="preserve">月費 </t>
    </r>
    <r>
      <rPr>
        <sz val="11"/>
        <color rgb="FF000000"/>
        <rFont val="Aptos"/>
      </rPr>
      <t>USD</t>
    </r>
  </si>
  <si>
    <t>區域</t>
  </si>
  <si>
    <r>
      <rPr>
        <sz val="11"/>
        <color rgb="FF000000"/>
        <rFont val="Noto Sans CJK SC"/>
        <family val="2"/>
      </rPr>
      <t xml:space="preserve">東京 </t>
    </r>
    <r>
      <rPr>
        <sz val="11"/>
        <color rgb="FF000000"/>
        <rFont val="Aptos"/>
      </rPr>
      <t>ap-northeast-1</t>
    </r>
  </si>
  <si>
    <r>
      <rPr>
        <b/>
        <sz val="11"/>
        <color rgb="FF000000"/>
        <rFont val="Noto Sans CJK SC"/>
        <family val="2"/>
      </rPr>
      <t xml:space="preserve">第三方月費 </t>
    </r>
    <r>
      <rPr>
        <b/>
        <sz val="11"/>
        <color rgb="FF000000"/>
        <rFont val="Aptos"/>
      </rPr>
      <t>USD</t>
    </r>
  </si>
  <si>
    <t>價格查核</t>
  </si>
  <si>
    <t>2026-09-15</t>
  </si>
  <si>
    <r>
      <rPr>
        <b/>
        <sz val="13"/>
        <color rgb="FFFFFFFF"/>
        <rFont val="Noto Sans CJK SC"/>
        <family val="2"/>
      </rPr>
      <t xml:space="preserve">每月合計 </t>
    </r>
    <r>
      <rPr>
        <b/>
        <sz val="13"/>
        <color rgb="FFFFFFFF"/>
        <rFont val="Aptos"/>
      </rPr>
      <t>USD</t>
    </r>
  </si>
  <si>
    <t>本表不含</t>
  </si>
  <si>
    <t>校內 AI 運算、未填工時、校內成本、SMS與未選服務；回實驗室的網路流量仍有編列。</t>
  </si>
  <si>
    <r>
      <rPr>
        <b/>
        <sz val="13"/>
        <color rgb="FFFFFFFF"/>
        <rFont val="Noto Sans CJK SC"/>
        <family val="2"/>
      </rPr>
      <t xml:space="preserve">含估算稅後 </t>
    </r>
    <r>
      <rPr>
        <b/>
        <sz val="13"/>
        <color rgb="FFFFFFFF"/>
        <rFont val="Aptos"/>
      </rPr>
      <t>TWD</t>
    </r>
  </si>
  <si>
    <r>
      <rPr>
        <sz val="11"/>
        <color rgb="FF000000"/>
        <rFont val="Noto Sans CJK SC"/>
        <family val="2"/>
      </rPr>
      <t xml:space="preserve">維運費另列 </t>
    </r>
    <r>
      <rPr>
        <sz val="11"/>
        <color rgb="FF000000"/>
        <rFont val="Aptos"/>
      </rPr>
      <t>USD</t>
    </r>
  </si>
  <si>
    <r>
      <rPr>
        <b/>
        <sz val="11"/>
        <color rgb="FF000000"/>
        <rFont val="Noto Sans CJK SC"/>
        <family val="2"/>
      </rPr>
      <t xml:space="preserve">含預留的月預算 </t>
    </r>
    <r>
      <rPr>
        <b/>
        <sz val="11"/>
        <color rgb="FF000000"/>
        <rFont val="Aptos"/>
      </rPr>
      <t>TWD</t>
    </r>
  </si>
  <si>
    <r>
      <rPr>
        <sz val="11"/>
        <color rgb="FF000000"/>
        <rFont val="Noto Sans CJK SC"/>
        <family val="2"/>
      </rPr>
      <t xml:space="preserve">一次性搬遷 </t>
    </r>
    <r>
      <rPr>
        <sz val="11"/>
        <color rgb="FF000000"/>
        <rFont val="Aptos"/>
      </rPr>
      <t>USD</t>
    </r>
  </si>
  <si>
    <r>
      <rPr>
        <b/>
        <sz val="11"/>
        <color rgb="FF000000"/>
        <rFont val="Noto Sans CJK SC"/>
        <family val="2"/>
      </rPr>
      <t xml:space="preserve">一年雲端費 </t>
    </r>
    <r>
      <rPr>
        <b/>
        <sz val="11"/>
        <color rgb="FF000000"/>
        <rFont val="Aptos"/>
      </rPr>
      <t>USD</t>
    </r>
  </si>
  <si>
    <t>費用用途</t>
  </si>
  <si>
    <r>
      <rPr>
        <sz val="11"/>
        <color rgb="FF000000"/>
        <rFont val="Noto Sans CJK SC"/>
        <family val="2"/>
      </rPr>
      <t>條件式預算，不是</t>
    </r>
    <r>
      <rPr>
        <sz val="11"/>
        <color rgb="FF000000"/>
        <rFont val="Aptos"/>
      </rPr>
      <t>AWS</t>
    </r>
    <r>
      <rPr>
        <sz val="11"/>
        <color rgb="FF000000"/>
        <rFont val="Noto Sans CJK SC"/>
        <family val="2"/>
      </rPr>
      <t>帳單上限或服務</t>
    </r>
    <r>
      <rPr>
        <sz val="11"/>
        <color rgb="FF000000"/>
        <rFont val="Aptos"/>
      </rPr>
      <t>SLA</t>
    </r>
    <r>
      <rPr>
        <sz val="11"/>
        <color rgb="FF000000"/>
        <rFont val="Noto Sans CJK SC"/>
        <family val="2"/>
      </rPr>
      <t>。</t>
    </r>
  </si>
  <si>
    <t>服務模組</t>
  </si>
  <si>
    <t>目前選項</t>
  </si>
  <si>
    <r>
      <rPr>
        <b/>
        <sz val="11"/>
        <color rgb="FFFFFFFF"/>
        <rFont val="Aptos"/>
      </rPr>
      <t>AWS</t>
    </r>
    <r>
      <rPr>
        <b/>
        <sz val="11"/>
        <color rgb="FFFFFFFF"/>
        <rFont val="Noto Sans CJK SC"/>
        <family val="2"/>
      </rPr>
      <t xml:space="preserve">／月 </t>
    </r>
    <r>
      <rPr>
        <b/>
        <sz val="11"/>
        <color rgb="FFFFFFFF"/>
        <rFont val="Aptos"/>
      </rPr>
      <t>USD</t>
    </r>
  </si>
  <si>
    <r>
      <rPr>
        <b/>
        <sz val="11"/>
        <color rgb="FFFFFFFF"/>
        <rFont val="Noto Sans CJK SC"/>
        <family val="2"/>
      </rPr>
      <t xml:space="preserve">外部供應商／月 </t>
    </r>
    <r>
      <rPr>
        <b/>
        <sz val="11"/>
        <color rgb="FFFFFFFF"/>
        <rFont val="Aptos"/>
      </rPr>
      <t>USD</t>
    </r>
  </si>
  <si>
    <t>包含範圍與提醒</t>
  </si>
  <si>
    <t>運算</t>
  </si>
  <si>
    <r>
      <rPr>
        <sz val="11"/>
        <color rgb="FF0000FF"/>
        <rFont val="Aptos"/>
      </rPr>
      <t xml:space="preserve">Fargate </t>
    </r>
    <r>
      <rPr>
        <sz val="11"/>
        <color rgb="FF0000FF"/>
        <rFont val="Noto Sans CJK SC"/>
        <family val="2"/>
      </rPr>
      <t xml:space="preserve">單 </t>
    </r>
    <r>
      <rPr>
        <sz val="11"/>
        <color rgb="FF0000FF"/>
        <rFont val="Aptos"/>
      </rPr>
      <t>API</t>
    </r>
  </si>
  <si>
    <t>前端</t>
  </si>
  <si>
    <r>
      <rPr>
        <sz val="11"/>
        <color rgb="FF0000FF"/>
        <rFont val="Aptos"/>
      </rPr>
      <t>S3</t>
    </r>
    <r>
      <rPr>
        <sz val="11"/>
        <color rgb="FF0000FF"/>
        <rFont val="Noto Sans CJK SC"/>
        <family val="2"/>
      </rPr>
      <t>＋</t>
    </r>
    <r>
      <rPr>
        <sz val="11"/>
        <color rgb="FF0000FF"/>
        <rFont val="Aptos"/>
      </rPr>
      <t>CloudFront</t>
    </r>
  </si>
  <si>
    <t>裝置入口</t>
  </si>
  <si>
    <r>
      <rPr>
        <sz val="11"/>
        <color rgb="FF0000FF"/>
        <rFont val="Aptos"/>
      </rPr>
      <t>IoT Core</t>
    </r>
    <r>
      <rPr>
        <sz val="11"/>
        <color rgb="FF0000FF"/>
        <rFont val="Noto Sans CJK SC"/>
        <family val="2"/>
      </rPr>
      <t>＋</t>
    </r>
    <r>
      <rPr>
        <sz val="11"/>
        <color rgb="FF0000FF"/>
        <rFont val="Aptos"/>
      </rPr>
      <t>Rules</t>
    </r>
    <r>
      <rPr>
        <sz val="11"/>
        <color rgb="FF0000FF"/>
        <rFont val="Noto Sans CJK SC"/>
        <family val="2"/>
      </rPr>
      <t>＋</t>
    </r>
    <r>
      <rPr>
        <sz val="11"/>
        <color rgb="FF0000FF"/>
        <rFont val="Aptos"/>
      </rPr>
      <t>SQS</t>
    </r>
  </si>
  <si>
    <t>MongoDB</t>
  </si>
  <si>
    <r>
      <rPr>
        <sz val="11"/>
        <color rgb="FF0000FF"/>
        <rFont val="Aptos"/>
      </rPr>
      <t xml:space="preserve">Atlas M30 </t>
    </r>
    <r>
      <rPr>
        <sz val="11"/>
        <color rgb="FF0000FF"/>
        <rFont val="Noto Sans CJK SC"/>
        <family val="2"/>
      </rPr>
      <t>三節點</t>
    </r>
  </si>
  <si>
    <t>InfluxDB</t>
  </si>
  <si>
    <r>
      <rPr>
        <sz val="11"/>
        <color rgb="FF0000FF"/>
        <rFont val="Noto Sans CJK SC"/>
        <family val="2"/>
      </rPr>
      <t xml:space="preserve">託管 </t>
    </r>
    <r>
      <rPr>
        <sz val="11"/>
        <color rgb="FF0000FF"/>
        <rFont val="Aptos"/>
      </rPr>
      <t xml:space="preserve">InfluxDB 2 </t>
    </r>
    <r>
      <rPr>
        <sz val="11"/>
        <color rgb="FF0000FF"/>
        <rFont val="Noto Sans CJK SC"/>
        <family val="2"/>
      </rPr>
      <t xml:space="preserve">單 </t>
    </r>
    <r>
      <rPr>
        <sz val="11"/>
        <color rgb="FF0000FF"/>
        <rFont val="Aptos"/>
      </rPr>
      <t>AZ</t>
    </r>
  </si>
  <si>
    <t>工作佇列</t>
  </si>
  <si>
    <r>
      <rPr>
        <sz val="11"/>
        <color rgb="FF0000FF"/>
        <rFont val="Aptos"/>
      </rPr>
      <t xml:space="preserve">ElastiCache Redis </t>
    </r>
    <r>
      <rPr>
        <sz val="11"/>
        <color rgb="FF0000FF"/>
        <rFont val="Noto Sans CJK SC"/>
        <family val="2"/>
      </rPr>
      <t>單節點</t>
    </r>
  </si>
  <si>
    <t>使用者登入</t>
  </si>
  <si>
    <t>Cognito Essentials</t>
  </si>
  <si>
    <t>網路</t>
  </si>
  <si>
    <r>
      <rPr>
        <sz val="11"/>
        <color rgb="FF0000FF"/>
        <rFont val="Noto Sans CJK SC"/>
        <family val="2"/>
      </rPr>
      <t xml:space="preserve">私網單 </t>
    </r>
    <r>
      <rPr>
        <sz val="11"/>
        <color rgb="FF0000FF"/>
        <rFont val="Aptos"/>
      </rPr>
      <t>NAT</t>
    </r>
  </si>
  <si>
    <r>
      <rPr>
        <sz val="11"/>
        <color rgb="FF000000"/>
        <rFont val="Aptos"/>
      </rPr>
      <t xml:space="preserve">Atlas </t>
    </r>
    <r>
      <rPr>
        <sz val="11"/>
        <color rgb="FF000000"/>
        <rFont val="Noto Sans CJK SC"/>
        <family val="2"/>
      </rPr>
      <t>私網</t>
    </r>
  </si>
  <si>
    <t>Atlas VPC Peering</t>
  </si>
  <si>
    <t>檔案與交付</t>
  </si>
  <si>
    <r>
      <rPr>
        <sz val="11"/>
        <color rgb="FF0000FF"/>
        <rFont val="Aptos"/>
      </rPr>
      <t xml:space="preserve">S3 </t>
    </r>
    <r>
      <rPr>
        <sz val="11"/>
        <color rgb="FF0000FF"/>
        <rFont val="Noto Sans CJK SC"/>
        <family val="2"/>
      </rPr>
      <t>備份＋</t>
    </r>
    <r>
      <rPr>
        <sz val="11"/>
        <color rgb="FF0000FF"/>
        <rFont val="Aptos"/>
      </rPr>
      <t>ECR</t>
    </r>
    <r>
      <rPr>
        <sz val="11"/>
        <color rgb="FF0000FF"/>
        <rFont val="Noto Sans CJK SC"/>
        <family val="2"/>
      </rPr>
      <t>＋</t>
    </r>
    <r>
      <rPr>
        <sz val="11"/>
        <color rgb="FF0000FF"/>
        <rFont val="Aptos"/>
      </rPr>
      <t>DNS</t>
    </r>
  </si>
  <si>
    <t>監控</t>
  </si>
  <si>
    <r>
      <rPr>
        <sz val="11"/>
        <color rgb="FF0000FF"/>
        <rFont val="Aptos"/>
      </rPr>
      <t xml:space="preserve">CloudWatch </t>
    </r>
    <r>
      <rPr>
        <sz val="11"/>
        <color rgb="FF0000FF"/>
        <rFont val="Noto Sans CJK SC"/>
        <family val="2"/>
      </rPr>
      <t>基本監控</t>
    </r>
  </si>
  <si>
    <t>安全服務</t>
  </si>
  <si>
    <r>
      <rPr>
        <sz val="11"/>
        <color rgb="FF0000FF"/>
        <rFont val="Aptos"/>
      </rPr>
      <t>Secrets</t>
    </r>
    <r>
      <rPr>
        <sz val="11"/>
        <color rgb="FF0000FF"/>
        <rFont val="Noto Sans CJK SC"/>
        <family val="2"/>
      </rPr>
      <t>＋</t>
    </r>
    <r>
      <rPr>
        <sz val="11"/>
        <color rgb="FF0000FF"/>
        <rFont val="Aptos"/>
      </rPr>
      <t>WAF</t>
    </r>
  </si>
  <si>
    <t>支援方案</t>
  </si>
  <si>
    <t>AWS Business Support+</t>
  </si>
  <si>
    <r>
      <rPr>
        <sz val="11"/>
        <color rgb="FF000000"/>
        <rFont val="Noto Sans CJK SC"/>
        <family val="2"/>
      </rPr>
      <t>網路處理與跨</t>
    </r>
    <r>
      <rPr>
        <sz val="11"/>
        <color rgb="FF000000"/>
        <rFont val="Aptos"/>
      </rPr>
      <t>AZ</t>
    </r>
  </si>
  <si>
    <r>
      <rPr>
        <sz val="11"/>
        <color rgb="FF000000"/>
        <rFont val="Aptos"/>
      </rPr>
      <t>NAT</t>
    </r>
    <r>
      <rPr>
        <sz val="11"/>
        <color rgb="FF000000"/>
        <rFont val="Noto Sans CJK SC"/>
        <family val="2"/>
      </rPr>
      <t>接收</t>
    </r>
    <r>
      <rPr>
        <sz val="11"/>
        <color rgb="FF000000"/>
        <rFont val="Aptos"/>
      </rPr>
      <t>IoT payload</t>
    </r>
    <r>
      <rPr>
        <sz val="11"/>
        <color rgb="FF000000"/>
        <rFont val="Noto Sans CJK SC"/>
        <family val="2"/>
      </rPr>
      <t>自動乘</t>
    </r>
    <r>
      <rPr>
        <sz val="11"/>
        <color rgb="FF000000"/>
        <rFont val="Aptos"/>
      </rPr>
      <t>1.15</t>
    </r>
    <r>
      <rPr>
        <sz val="11"/>
        <color rgb="FF000000"/>
        <rFont val="Noto Sans CJK SC"/>
        <family val="2"/>
      </rPr>
      <t>封裝裕度；非實測。</t>
    </r>
  </si>
  <si>
    <r>
      <rPr>
        <sz val="11"/>
        <color rgb="FF000000"/>
        <rFont val="Aptos"/>
      </rPr>
      <t>ALB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EC2</t>
    </r>
    <r>
      <rPr>
        <sz val="11"/>
        <color rgb="FF000000"/>
        <rFont val="Noto Sans CJK SC"/>
        <family val="2"/>
      </rPr>
      <t>應用入口</t>
    </r>
  </si>
  <si>
    <r>
      <rPr>
        <sz val="11"/>
        <color rgb="FF000000"/>
        <rFont val="Aptos"/>
      </rPr>
      <t>Fargate</t>
    </r>
    <r>
      <rPr>
        <sz val="11"/>
        <color rgb="FF000000"/>
        <rFont val="Noto Sans CJK SC"/>
        <family val="2"/>
      </rPr>
      <t>含</t>
    </r>
    <r>
      <rPr>
        <sz val="11"/>
        <color rgb="FF000000"/>
        <rFont val="Aptos"/>
      </rPr>
      <t>ALB</t>
    </r>
    <r>
      <rPr>
        <sz val="11"/>
        <color rgb="FF000000"/>
        <rFont val="Noto Sans CJK SC"/>
        <family val="2"/>
      </rPr>
      <t>與至少兩個公網</t>
    </r>
    <r>
      <rPr>
        <sz val="11"/>
        <color rgb="FF000000"/>
        <rFont val="Aptos"/>
      </rPr>
      <t>IP</t>
    </r>
    <r>
      <rPr>
        <sz val="11"/>
        <color rgb="FF000000"/>
        <rFont val="Noto Sans CJK SC"/>
        <family val="2"/>
      </rPr>
      <t>；其他條件見模組。</t>
    </r>
  </si>
  <si>
    <t>網際網路出站</t>
  </si>
  <si>
    <r>
      <rPr>
        <sz val="11"/>
        <color rgb="FF000000"/>
        <rFont val="Noto Sans CJK SC"/>
        <family val="2"/>
      </rPr>
      <t>不含</t>
    </r>
    <r>
      <rPr>
        <sz val="11"/>
        <color rgb="FF000000"/>
        <rFont val="Aptos"/>
      </rPr>
      <t>CDN/Atlas</t>
    </r>
    <r>
      <rPr>
        <sz val="11"/>
        <color rgb="FF000000"/>
        <rFont val="Noto Sans CJK SC"/>
        <family val="2"/>
      </rPr>
      <t>已單列流量；剩餘免費額度可填。</t>
    </r>
  </si>
  <si>
    <r>
      <rPr>
        <sz val="11"/>
        <color rgb="FF000000"/>
        <rFont val="Noto Sans CJK SC"/>
        <family val="2"/>
      </rPr>
      <t>其他</t>
    </r>
    <r>
      <rPr>
        <sz val="11"/>
        <color rgb="FF000000"/>
        <rFont val="Aptos"/>
      </rPr>
      <t>AWS</t>
    </r>
    <r>
      <rPr>
        <sz val="11"/>
        <color rgb="FF000000"/>
        <rFont val="Noto Sans CJK SC"/>
        <family val="2"/>
      </rPr>
      <t>項目</t>
    </r>
  </si>
  <si>
    <r>
      <rPr>
        <sz val="11"/>
        <color rgb="FF000000"/>
        <rFont val="Noto Sans CJK SC"/>
        <family val="2"/>
      </rPr>
      <t>自訂</t>
    </r>
    <r>
      <rPr>
        <sz val="11"/>
        <color rgb="FF000000"/>
        <rFont val="Aptos"/>
      </rPr>
      <t>AWS</t>
    </r>
    <r>
      <rPr>
        <sz val="11"/>
        <color rgb="FF000000"/>
        <rFont val="Noto Sans CJK SC"/>
        <family val="2"/>
      </rPr>
      <t>支出，可填額外服務正式報價。</t>
    </r>
  </si>
  <si>
    <t>其他外部項目</t>
  </si>
  <si>
    <r>
      <rPr>
        <sz val="11"/>
        <color rgb="FF000000"/>
        <rFont val="Aptos"/>
      </rPr>
      <t>Atlas</t>
    </r>
    <r>
      <rPr>
        <sz val="11"/>
        <color rgb="FF000000"/>
        <rFont val="Noto Sans CJK SC"/>
        <family val="2"/>
      </rPr>
      <t>以外供應商，不算進</t>
    </r>
    <r>
      <rPr>
        <sz val="11"/>
        <color rgb="FF000000"/>
        <rFont val="Aptos"/>
      </rPr>
      <t>AWS</t>
    </r>
    <r>
      <rPr>
        <sz val="11"/>
        <color rgb="FF000000"/>
        <rFont val="Noto Sans CJK SC"/>
        <family val="2"/>
      </rPr>
      <t>支援費基數。</t>
    </r>
  </si>
  <si>
    <t>組合檢查與待辦</t>
  </si>
  <si>
    <r>
      <rPr>
        <b/>
        <sz val="22"/>
        <color rgb="FFFFFFFF"/>
        <rFont val="Aptos Display"/>
        <charset val="1"/>
      </rPr>
      <t xml:space="preserve">SHM </t>
    </r>
    <r>
      <rPr>
        <b/>
        <sz val="22"/>
        <color rgb="FFFFFFFF"/>
        <rFont val="Noto Sans CJK SC"/>
        <family val="2"/>
      </rPr>
      <t>方案比較</t>
    </r>
  </si>
  <si>
    <r>
      <rPr>
        <sz val="11"/>
        <color rgb="FF000000"/>
        <rFont val="Noto Sans CJK SC"/>
        <family val="2"/>
      </rPr>
      <t>每欄均可改下拉選項；共用「用量假設」。跨</t>
    </r>
    <r>
      <rPr>
        <sz val="11"/>
        <color rgb="FF000000"/>
        <rFont val="Aptos"/>
      </rPr>
      <t>AZ</t>
    </r>
    <r>
      <rPr>
        <sz val="11"/>
        <color rgb="FF000000"/>
        <rFont val="Noto Sans CJK SC"/>
        <family val="2"/>
      </rPr>
      <t>方案是候選設計，不代表應用已具備</t>
    </r>
    <r>
      <rPr>
        <sz val="11"/>
        <color rgb="FF000000"/>
        <rFont val="Aptos"/>
      </rPr>
      <t>HA</t>
    </r>
    <r>
      <rPr>
        <sz val="11"/>
        <color rgb="FF000000"/>
        <rFont val="Noto Sans CJK SC"/>
        <family val="2"/>
      </rPr>
      <t>。</t>
    </r>
  </si>
  <si>
    <t>精簡單機</t>
  </si>
  <si>
    <t>較充裕單機</t>
  </si>
  <si>
    <t>部分託管</t>
  </si>
  <si>
    <t>託管精簡備援</t>
  </si>
  <si>
    <t>託管較完整備援</t>
  </si>
  <si>
    <r>
      <rPr>
        <b/>
        <sz val="11"/>
        <color rgb="FF000000"/>
        <rFont val="Aptos"/>
      </rPr>
      <t xml:space="preserve">AWS </t>
    </r>
    <r>
      <rPr>
        <b/>
        <sz val="11"/>
        <color rgb="FF000000"/>
        <rFont val="Noto Sans CJK SC"/>
        <family val="2"/>
      </rPr>
      <t xml:space="preserve">月費 </t>
    </r>
    <r>
      <rPr>
        <b/>
        <sz val="11"/>
        <color rgb="FF000000"/>
        <rFont val="Aptos"/>
      </rPr>
      <t>USD</t>
    </r>
  </si>
  <si>
    <r>
      <rPr>
        <b/>
        <sz val="13"/>
        <color rgb="FFFFFFFF"/>
        <rFont val="Noto Sans CJK SC"/>
        <family val="2"/>
      </rPr>
      <t xml:space="preserve">第三方月費 </t>
    </r>
    <r>
      <rPr>
        <b/>
        <sz val="13"/>
        <color rgb="FFFFFFFF"/>
        <rFont val="Aptos"/>
      </rPr>
      <t>USD</t>
    </r>
  </si>
  <si>
    <r>
      <rPr>
        <b/>
        <sz val="11"/>
        <color rgb="FF000000"/>
        <rFont val="Noto Sans CJK SC"/>
        <family val="2"/>
      </rPr>
      <t xml:space="preserve">含估算稅後 </t>
    </r>
    <r>
      <rPr>
        <b/>
        <sz val="11"/>
        <color rgb="FF000000"/>
        <rFont val="Aptos"/>
      </rPr>
      <t>TWD</t>
    </r>
  </si>
  <si>
    <r>
      <rPr>
        <b/>
        <sz val="11"/>
        <color rgb="FF000000"/>
        <rFont val="Noto Sans CJK SC"/>
        <family val="2"/>
      </rPr>
      <t xml:space="preserve">含預留月預算 </t>
    </r>
    <r>
      <rPr>
        <b/>
        <sz val="11"/>
        <color rgb="FF000000"/>
        <rFont val="Aptos"/>
      </rPr>
      <t>TWD</t>
    </r>
  </si>
  <si>
    <r>
      <rPr>
        <sz val="11"/>
        <color rgb="FF0000FF"/>
        <rFont val="Aptos"/>
      </rPr>
      <t xml:space="preserve">EC2 </t>
    </r>
    <r>
      <rPr>
        <sz val="11"/>
        <color rgb="FF0000FF"/>
        <rFont val="Noto Sans CJK SC"/>
        <family val="2"/>
      </rPr>
      <t xml:space="preserve">單機 </t>
    </r>
    <r>
      <rPr>
        <sz val="11"/>
        <color rgb="FF0000FF"/>
        <rFont val="Aptos"/>
      </rPr>
      <t>4C16G</t>
    </r>
  </si>
  <si>
    <r>
      <rPr>
        <sz val="11"/>
        <color rgb="FF0000FF"/>
        <rFont val="Aptos"/>
      </rPr>
      <t xml:space="preserve">EC2 </t>
    </r>
    <r>
      <rPr>
        <sz val="11"/>
        <color rgb="FF0000FF"/>
        <rFont val="Noto Sans CJK SC"/>
        <family val="2"/>
      </rPr>
      <t xml:space="preserve">單機 </t>
    </r>
    <r>
      <rPr>
        <sz val="11"/>
        <color rgb="FF0000FF"/>
        <rFont val="Aptos"/>
      </rPr>
      <t>4C32G</t>
    </r>
  </si>
  <si>
    <r>
      <rPr>
        <sz val="11"/>
        <color rgb="FF0000FF"/>
        <rFont val="Aptos"/>
      </rPr>
      <t xml:space="preserve">EC2 </t>
    </r>
    <r>
      <rPr>
        <sz val="11"/>
        <color rgb="FF0000FF"/>
        <rFont val="Noto Sans CJK SC"/>
        <family val="2"/>
      </rPr>
      <t xml:space="preserve">應用 </t>
    </r>
    <r>
      <rPr>
        <sz val="11"/>
        <color rgb="FF0000FF"/>
        <rFont val="Aptos"/>
      </rPr>
      <t>2C8G</t>
    </r>
  </si>
  <si>
    <r>
      <rPr>
        <sz val="11"/>
        <color rgb="FF0000FF"/>
        <rFont val="Aptos"/>
      </rPr>
      <t xml:space="preserve">Fargate </t>
    </r>
    <r>
      <rPr>
        <sz val="11"/>
        <color rgb="FF0000FF"/>
        <rFont val="Noto Sans CJK SC"/>
        <family val="2"/>
      </rPr>
      <t xml:space="preserve">雙 </t>
    </r>
    <r>
      <rPr>
        <sz val="11"/>
        <color rgb="FF0000FF"/>
        <rFont val="Aptos"/>
      </rPr>
      <t>API</t>
    </r>
  </si>
  <si>
    <t>前端與應用同機</t>
  </si>
  <si>
    <r>
      <rPr>
        <sz val="11"/>
        <color rgb="FF0000FF"/>
        <rFont val="Aptos"/>
      </rPr>
      <t xml:space="preserve">Mosquitto </t>
    </r>
    <r>
      <rPr>
        <sz val="11"/>
        <color rgb="FF0000FF"/>
        <rFont val="Noto Sans CJK SC"/>
        <family val="2"/>
      </rPr>
      <t>與應用同機</t>
    </r>
  </si>
  <si>
    <r>
      <rPr>
        <sz val="11"/>
        <color rgb="FF0000FF"/>
        <rFont val="Aptos"/>
      </rPr>
      <t xml:space="preserve">Mosquitto </t>
    </r>
    <r>
      <rPr>
        <sz val="11"/>
        <color rgb="FF0000FF"/>
        <rFont val="Noto Sans CJK SC"/>
        <family val="2"/>
      </rPr>
      <t xml:space="preserve">獨立 </t>
    </r>
    <r>
      <rPr>
        <sz val="11"/>
        <color rgb="FF0000FF"/>
        <rFont val="Aptos"/>
      </rPr>
      <t>EC2</t>
    </r>
  </si>
  <si>
    <r>
      <rPr>
        <sz val="11"/>
        <color rgb="FF0000FF"/>
        <rFont val="Aptos"/>
      </rPr>
      <t xml:space="preserve">MongoDB </t>
    </r>
    <r>
      <rPr>
        <sz val="11"/>
        <color rgb="FF0000FF"/>
        <rFont val="Noto Sans CJK SC"/>
        <family val="2"/>
      </rPr>
      <t>與應用同機</t>
    </r>
  </si>
  <si>
    <r>
      <rPr>
        <sz val="11"/>
        <color rgb="FF0000FF"/>
        <rFont val="Aptos"/>
      </rPr>
      <t xml:space="preserve">Atlas M20 </t>
    </r>
    <r>
      <rPr>
        <sz val="11"/>
        <color rgb="FF0000FF"/>
        <rFont val="Noto Sans CJK SC"/>
        <family val="2"/>
      </rPr>
      <t>三節點</t>
    </r>
  </si>
  <si>
    <r>
      <rPr>
        <sz val="11"/>
        <color rgb="FF0000FF"/>
        <rFont val="Aptos"/>
      </rPr>
      <t xml:space="preserve">InfluxDB </t>
    </r>
    <r>
      <rPr>
        <sz val="11"/>
        <color rgb="FF0000FF"/>
        <rFont val="Noto Sans CJK SC"/>
        <family val="2"/>
      </rPr>
      <t>與應用同機</t>
    </r>
  </si>
  <si>
    <r>
      <rPr>
        <sz val="11"/>
        <color rgb="FF0000FF"/>
        <rFont val="Noto Sans CJK SC"/>
        <family val="2"/>
      </rPr>
      <t xml:space="preserve">託管 </t>
    </r>
    <r>
      <rPr>
        <sz val="11"/>
        <color rgb="FF0000FF"/>
        <rFont val="Aptos"/>
      </rPr>
      <t>InfluxDB 2 Multi-AZ</t>
    </r>
  </si>
  <si>
    <r>
      <rPr>
        <sz val="11"/>
        <color rgb="FF0000FF"/>
        <rFont val="Aptos"/>
      </rPr>
      <t xml:space="preserve">Redis </t>
    </r>
    <r>
      <rPr>
        <sz val="11"/>
        <color rgb="FF0000FF"/>
        <rFont val="Noto Sans CJK SC"/>
        <family val="2"/>
      </rPr>
      <t>與應用同機</t>
    </r>
  </si>
  <si>
    <r>
      <rPr>
        <sz val="11"/>
        <color rgb="FF0000FF"/>
        <rFont val="Aptos"/>
      </rPr>
      <t xml:space="preserve">ElastiCache Redis </t>
    </r>
    <r>
      <rPr>
        <sz val="11"/>
        <color rgb="FF0000FF"/>
        <rFont val="Noto Sans CJK SC"/>
        <family val="2"/>
      </rPr>
      <t>主備</t>
    </r>
  </si>
  <si>
    <t>保留現有登入</t>
  </si>
  <si>
    <t>單機公網入口</t>
  </si>
  <si>
    <r>
      <rPr>
        <sz val="11"/>
        <color rgb="FF0000FF"/>
        <rFont val="Noto Sans CJK SC"/>
        <family val="2"/>
      </rPr>
      <t xml:space="preserve">私網雙 </t>
    </r>
    <r>
      <rPr>
        <sz val="11"/>
        <color rgb="FF0000FF"/>
        <rFont val="Aptos"/>
      </rPr>
      <t>AZ NAT</t>
    </r>
  </si>
  <si>
    <r>
      <rPr>
        <sz val="11"/>
        <color rgb="FF0000FF"/>
        <rFont val="Noto Sans CJK SC"/>
        <family val="2"/>
      </rPr>
      <t xml:space="preserve">不使用 </t>
    </r>
    <r>
      <rPr>
        <sz val="11"/>
        <color rgb="FF0000FF"/>
        <rFont val="Aptos"/>
      </rPr>
      <t xml:space="preserve">Atlas </t>
    </r>
    <r>
      <rPr>
        <sz val="11"/>
        <color rgb="FF0000FF"/>
        <rFont val="Noto Sans CJK SC"/>
        <family val="2"/>
      </rPr>
      <t>私網</t>
    </r>
  </si>
  <si>
    <r>
      <rPr>
        <sz val="11"/>
        <color rgb="FF0000FF"/>
        <rFont val="Aptos"/>
      </rPr>
      <t xml:space="preserve">Atlas PrivateLink </t>
    </r>
    <r>
      <rPr>
        <sz val="11"/>
        <color rgb="FF0000FF"/>
        <rFont val="Noto Sans CJK SC"/>
        <family val="2"/>
      </rPr>
      <t xml:space="preserve">雙 </t>
    </r>
    <r>
      <rPr>
        <sz val="11"/>
        <color rgb="FF0000FF"/>
        <rFont val="Aptos"/>
      </rPr>
      <t>AZ</t>
    </r>
  </si>
  <si>
    <t>Secrets Manager</t>
  </si>
  <si>
    <t>AWS Basic Support</t>
  </si>
  <si>
    <t>組合提醒數</t>
  </si>
  <si>
    <t>說明</t>
  </si>
  <si>
    <t>提醒含遷移前置條件；不是只要有數字就可部署。</t>
  </si>
  <si>
    <r>
      <rPr>
        <sz val="11"/>
        <color rgb="FF000000"/>
        <rFont val="Noto Sans CJK SC"/>
        <family val="2"/>
      </rPr>
      <t>運算／</t>
    </r>
    <r>
      <rPr>
        <sz val="11"/>
        <color rgb="FF000000"/>
        <rFont val="Aptos"/>
      </rPr>
      <t>AWS</t>
    </r>
  </si>
  <si>
    <r>
      <rPr>
        <sz val="11"/>
        <color rgb="FF000000"/>
        <rFont val="Noto Sans CJK SC"/>
        <family val="2"/>
      </rPr>
      <t>前端／</t>
    </r>
    <r>
      <rPr>
        <sz val="11"/>
        <color rgb="FF000000"/>
        <rFont val="Aptos"/>
      </rPr>
      <t>AWS</t>
    </r>
  </si>
  <si>
    <r>
      <rPr>
        <sz val="11"/>
        <color rgb="FF000000"/>
        <rFont val="Noto Sans CJK SC"/>
        <family val="2"/>
      </rPr>
      <t>裝置入口／</t>
    </r>
    <r>
      <rPr>
        <sz val="11"/>
        <color rgb="FF000000"/>
        <rFont val="Aptos"/>
      </rPr>
      <t>AWS</t>
    </r>
  </si>
  <si>
    <r>
      <rPr>
        <sz val="11"/>
        <color rgb="FF000000"/>
        <rFont val="Aptos"/>
      </rPr>
      <t>MongoDB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AWS</t>
    </r>
  </si>
  <si>
    <r>
      <rPr>
        <sz val="11"/>
        <color rgb="FF000000"/>
        <rFont val="Aptos"/>
      </rPr>
      <t>InfluxDB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AWS</t>
    </r>
  </si>
  <si>
    <r>
      <rPr>
        <sz val="11"/>
        <color rgb="FF000000"/>
        <rFont val="Noto Sans CJK SC"/>
        <family val="2"/>
      </rPr>
      <t>工作佇列／</t>
    </r>
    <r>
      <rPr>
        <sz val="11"/>
        <color rgb="FF000000"/>
        <rFont val="Aptos"/>
      </rPr>
      <t>AWS</t>
    </r>
  </si>
  <si>
    <r>
      <rPr>
        <sz val="11"/>
        <color rgb="FF000000"/>
        <rFont val="Noto Sans CJK SC"/>
        <family val="2"/>
      </rPr>
      <t>使用者登入／</t>
    </r>
    <r>
      <rPr>
        <sz val="11"/>
        <color rgb="FF000000"/>
        <rFont val="Aptos"/>
      </rPr>
      <t>AWS</t>
    </r>
  </si>
  <si>
    <r>
      <rPr>
        <sz val="11"/>
        <color rgb="FF000000"/>
        <rFont val="Noto Sans CJK SC"/>
        <family val="2"/>
      </rPr>
      <t>網路／</t>
    </r>
    <r>
      <rPr>
        <sz val="11"/>
        <color rgb="FF000000"/>
        <rFont val="Aptos"/>
      </rPr>
      <t>AWS</t>
    </r>
  </si>
  <si>
    <r>
      <rPr>
        <sz val="11"/>
        <color rgb="FF000000"/>
        <rFont val="Aptos"/>
      </rPr>
      <t xml:space="preserve">Atlas </t>
    </r>
    <r>
      <rPr>
        <sz val="11"/>
        <color rgb="FF000000"/>
        <rFont val="Noto Sans CJK SC"/>
        <family val="2"/>
      </rPr>
      <t>私網／</t>
    </r>
    <r>
      <rPr>
        <sz val="11"/>
        <color rgb="FF000000"/>
        <rFont val="Aptos"/>
      </rPr>
      <t>AWS</t>
    </r>
  </si>
  <si>
    <r>
      <rPr>
        <sz val="11"/>
        <color rgb="FF000000"/>
        <rFont val="Noto Sans CJK SC"/>
        <family val="2"/>
      </rPr>
      <t>檔案與交付／</t>
    </r>
    <r>
      <rPr>
        <sz val="11"/>
        <color rgb="FF000000"/>
        <rFont val="Aptos"/>
      </rPr>
      <t>AWS</t>
    </r>
  </si>
  <si>
    <r>
      <rPr>
        <sz val="11"/>
        <color rgb="FF000000"/>
        <rFont val="Noto Sans CJK SC"/>
        <family val="2"/>
      </rPr>
      <t>監控／</t>
    </r>
    <r>
      <rPr>
        <sz val="11"/>
        <color rgb="FF000000"/>
        <rFont val="Aptos"/>
      </rPr>
      <t>AWS</t>
    </r>
  </si>
  <si>
    <r>
      <rPr>
        <sz val="11"/>
        <color rgb="FF000000"/>
        <rFont val="Noto Sans CJK SC"/>
        <family val="2"/>
      </rPr>
      <t>安全服務／</t>
    </r>
    <r>
      <rPr>
        <sz val="11"/>
        <color rgb="FF000000"/>
        <rFont val="Aptos"/>
      </rPr>
      <t>AWS</t>
    </r>
  </si>
  <si>
    <r>
      <rPr>
        <sz val="11"/>
        <color rgb="FF000000"/>
        <rFont val="Noto Sans CJK SC"/>
        <family val="2"/>
      </rPr>
      <t>支援方案／</t>
    </r>
    <r>
      <rPr>
        <sz val="11"/>
        <color rgb="FF000000"/>
        <rFont val="Aptos"/>
      </rPr>
      <t>AWS</t>
    </r>
  </si>
  <si>
    <t>運算／第三方</t>
  </si>
  <si>
    <t>前端／第三方</t>
  </si>
  <si>
    <t>裝置入口／第三方</t>
  </si>
  <si>
    <r>
      <rPr>
        <sz val="11"/>
        <color rgb="FF000000"/>
        <rFont val="Aptos"/>
      </rPr>
      <t>MongoDB</t>
    </r>
    <r>
      <rPr>
        <sz val="11"/>
        <color rgb="FF000000"/>
        <rFont val="Noto Sans CJK SC"/>
        <family val="2"/>
      </rPr>
      <t>／第三方</t>
    </r>
  </si>
  <si>
    <r>
      <rPr>
        <sz val="11"/>
        <color rgb="FF000000"/>
        <rFont val="Aptos"/>
      </rPr>
      <t>InfluxDB</t>
    </r>
    <r>
      <rPr>
        <sz val="11"/>
        <color rgb="FF000000"/>
        <rFont val="Noto Sans CJK SC"/>
        <family val="2"/>
      </rPr>
      <t>／第三方</t>
    </r>
  </si>
  <si>
    <t>工作佇列／第三方</t>
  </si>
  <si>
    <t>使用者登入／第三方</t>
  </si>
  <si>
    <t>網路／第三方</t>
  </si>
  <si>
    <r>
      <rPr>
        <sz val="11"/>
        <color rgb="FF000000"/>
        <rFont val="Aptos"/>
      </rPr>
      <t xml:space="preserve">Atlas </t>
    </r>
    <r>
      <rPr>
        <sz val="11"/>
        <color rgb="FF000000"/>
        <rFont val="Noto Sans CJK SC"/>
        <family val="2"/>
      </rPr>
      <t>私網／第三方</t>
    </r>
  </si>
  <si>
    <t>檔案與交付／第三方</t>
  </si>
  <si>
    <t>監控／第三方</t>
  </si>
  <si>
    <t>安全服務／第三方</t>
  </si>
  <si>
    <t>支援方案／第三方</t>
  </si>
  <si>
    <r>
      <rPr>
        <sz val="11"/>
        <color rgb="FF000000"/>
        <rFont val="Noto Sans CJK SC"/>
        <family val="2"/>
      </rPr>
      <t xml:space="preserve">提醒 </t>
    </r>
    <r>
      <rPr>
        <sz val="11"/>
        <color rgb="FF000000"/>
        <rFont val="Aptos"/>
      </rPr>
      <t>1</t>
    </r>
  </si>
  <si>
    <r>
      <rPr>
        <sz val="11"/>
        <color rgb="FF000000"/>
        <rFont val="Noto Sans CJK SC"/>
        <family val="2"/>
      </rPr>
      <t xml:space="preserve">提醒 </t>
    </r>
    <r>
      <rPr>
        <sz val="11"/>
        <color rgb="FF000000"/>
        <rFont val="Aptos"/>
      </rPr>
      <t>2</t>
    </r>
  </si>
  <si>
    <r>
      <rPr>
        <sz val="11"/>
        <color rgb="FF000000"/>
        <rFont val="Noto Sans CJK SC"/>
        <family val="2"/>
      </rPr>
      <t xml:space="preserve">提醒 </t>
    </r>
    <r>
      <rPr>
        <sz val="11"/>
        <color rgb="FF000000"/>
        <rFont val="Aptos"/>
      </rPr>
      <t>3</t>
    </r>
  </si>
  <si>
    <r>
      <rPr>
        <sz val="11"/>
        <color rgb="FF000000"/>
        <rFont val="Noto Sans CJK SC"/>
        <family val="2"/>
      </rPr>
      <t xml:space="preserve">提醒 </t>
    </r>
    <r>
      <rPr>
        <sz val="11"/>
        <color rgb="FF000000"/>
        <rFont val="Aptos"/>
      </rPr>
      <t>4</t>
    </r>
  </si>
  <si>
    <r>
      <rPr>
        <sz val="11"/>
        <color rgb="FF000000"/>
        <rFont val="Noto Sans CJK SC"/>
        <family val="2"/>
      </rPr>
      <t xml:space="preserve">提醒 </t>
    </r>
    <r>
      <rPr>
        <sz val="11"/>
        <color rgb="FF000000"/>
        <rFont val="Aptos"/>
      </rPr>
      <t>5</t>
    </r>
  </si>
  <si>
    <r>
      <rPr>
        <sz val="11"/>
        <color rgb="FF000000"/>
        <rFont val="Noto Sans CJK SC"/>
        <family val="2"/>
      </rPr>
      <t xml:space="preserve">提醒 </t>
    </r>
    <r>
      <rPr>
        <sz val="11"/>
        <color rgb="FF000000"/>
        <rFont val="Aptos"/>
      </rPr>
      <t>6</t>
    </r>
  </si>
  <si>
    <r>
      <rPr>
        <sz val="11"/>
        <color rgb="FF000000"/>
        <rFont val="Noto Sans CJK SC"/>
        <family val="2"/>
      </rPr>
      <t xml:space="preserve">提醒 </t>
    </r>
    <r>
      <rPr>
        <sz val="11"/>
        <color rgb="FF000000"/>
        <rFont val="Aptos"/>
      </rPr>
      <t>7</t>
    </r>
  </si>
  <si>
    <r>
      <rPr>
        <sz val="11"/>
        <color rgb="FF000000"/>
        <rFont val="Noto Sans CJK SC"/>
        <family val="2"/>
      </rPr>
      <t xml:space="preserve">提醒 </t>
    </r>
    <r>
      <rPr>
        <sz val="11"/>
        <color rgb="FF000000"/>
        <rFont val="Aptos"/>
      </rPr>
      <t>8</t>
    </r>
  </si>
  <si>
    <r>
      <rPr>
        <sz val="11"/>
        <color rgb="FF000000"/>
        <rFont val="Noto Sans CJK SC"/>
        <family val="2"/>
      </rPr>
      <t xml:space="preserve">提醒 </t>
    </r>
    <r>
      <rPr>
        <sz val="11"/>
        <color rgb="FF000000"/>
        <rFont val="Aptos"/>
      </rPr>
      <t>9</t>
    </r>
  </si>
  <si>
    <r>
      <rPr>
        <sz val="11"/>
        <color rgb="FF000000"/>
        <rFont val="Noto Sans CJK SC"/>
        <family val="2"/>
      </rPr>
      <t xml:space="preserve">提醒 </t>
    </r>
    <r>
      <rPr>
        <sz val="11"/>
        <color rgb="FF000000"/>
        <rFont val="Aptos"/>
      </rPr>
      <t>10</t>
    </r>
  </si>
  <si>
    <r>
      <rPr>
        <sz val="11"/>
        <color rgb="FF000000"/>
        <rFont val="Noto Sans CJK SC"/>
        <family val="2"/>
      </rPr>
      <t xml:space="preserve">提醒 </t>
    </r>
    <r>
      <rPr>
        <sz val="11"/>
        <color rgb="FF000000"/>
        <rFont val="Aptos"/>
      </rPr>
      <t>11</t>
    </r>
  </si>
  <si>
    <r>
      <rPr>
        <sz val="11"/>
        <color rgb="FF000000"/>
        <rFont val="Noto Sans CJK SC"/>
        <family val="2"/>
      </rPr>
      <t xml:space="preserve">提醒 </t>
    </r>
    <r>
      <rPr>
        <sz val="11"/>
        <color rgb="FF000000"/>
        <rFont val="Aptos"/>
      </rPr>
      <t>12</t>
    </r>
  </si>
  <si>
    <r>
      <rPr>
        <sz val="11"/>
        <color rgb="FF000000"/>
        <rFont val="Noto Sans CJK SC"/>
        <family val="2"/>
      </rPr>
      <t xml:space="preserve">提醒 </t>
    </r>
    <r>
      <rPr>
        <sz val="11"/>
        <color rgb="FF000000"/>
        <rFont val="Aptos"/>
      </rPr>
      <t>13</t>
    </r>
  </si>
  <si>
    <r>
      <rPr>
        <b/>
        <sz val="22"/>
        <color rgb="FFFFFFFF"/>
        <rFont val="Aptos Display"/>
        <charset val="1"/>
      </rPr>
      <t xml:space="preserve">SHM </t>
    </r>
    <r>
      <rPr>
        <b/>
        <sz val="22"/>
        <color rgb="FFFFFFFF"/>
        <rFont val="Noto Sans CJK SC"/>
        <family val="2"/>
      </rPr>
      <t>用量假設</t>
    </r>
  </si>
  <si>
    <t>黃色底／藍字可修改。這些是情境，不是實機尖峰或合約報價；各方案共用同一組用量。</t>
  </si>
  <si>
    <t>項目</t>
  </si>
  <si>
    <t>數值</t>
  </si>
  <si>
    <t>單位</t>
  </si>
  <si>
    <t>來源與限制</t>
  </si>
  <si>
    <t>內部代碼</t>
  </si>
  <si>
    <t>每月常駐小時</t>
  </si>
  <si>
    <t>小時</t>
  </si>
  <si>
    <t>年均月份，連續接收感測資料。</t>
  </si>
  <si>
    <t>hours</t>
  </si>
  <si>
    <t>美元換臺幣</t>
  </si>
  <si>
    <r>
      <rPr>
        <sz val="11"/>
        <color rgb="FF000000"/>
        <rFont val="Aptos"/>
      </rPr>
      <t>TWD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USD</t>
    </r>
  </si>
  <si>
    <t>示意匯率，不是即時外匯。</t>
  </si>
  <si>
    <t>fx</t>
  </si>
  <si>
    <t>估算稅率</t>
  </si>
  <si>
    <t>比例</t>
  </si>
  <si>
    <r>
      <rPr>
        <sz val="11"/>
        <color rgb="FF000000"/>
        <rFont val="Noto Sans CJK SC"/>
        <family val="2"/>
      </rPr>
      <t>自行依付款帳號稅務設定；</t>
    </r>
    <r>
      <rPr>
        <sz val="11"/>
        <color rgb="FF000000"/>
        <rFont val="Aptos"/>
      </rPr>
      <t xml:space="preserve">0 </t>
    </r>
    <r>
      <rPr>
        <sz val="11"/>
        <color rgb="FF000000"/>
        <rFont val="Noto Sans CJK SC"/>
        <family val="2"/>
      </rPr>
      <t>代表未稅。</t>
    </r>
  </si>
  <si>
    <t>tax</t>
  </si>
  <si>
    <t>預算預留比例</t>
  </si>
  <si>
    <t>只用於預算，不混入服務原價。</t>
  </si>
  <si>
    <t>reserve</t>
  </si>
  <si>
    <t>活躍裝置數</t>
  </si>
  <si>
    <t>台</t>
  </si>
  <si>
    <r>
      <rPr>
        <sz val="11"/>
        <color rgb="FF000000"/>
        <rFont val="Aptos"/>
      </rPr>
      <t xml:space="preserve">9/10 </t>
    </r>
    <r>
      <rPr>
        <sz val="11"/>
        <color rgb="FF000000"/>
        <rFont val="Noto Sans CJK SC"/>
        <family val="2"/>
      </rPr>
      <t>僅觀測四台；不是所有註冊裝置。</t>
    </r>
  </si>
  <si>
    <t>devices</t>
  </si>
  <si>
    <t>每台採樣率</t>
  </si>
  <si>
    <t>樣本／秒</t>
  </si>
  <si>
    <r>
      <rPr>
        <sz val="11"/>
        <color rgb="FF000000"/>
        <rFont val="Noto Sans CJK SC"/>
        <family val="2"/>
      </rPr>
      <t xml:space="preserve">歷史五分鐘窗觀測。不是 </t>
    </r>
    <r>
      <rPr>
        <sz val="11"/>
        <color rgb="FF000000"/>
        <rFont val="Aptos"/>
      </rPr>
      <t xml:space="preserve">MQTT </t>
    </r>
    <r>
      <rPr>
        <sz val="11"/>
        <color rgb="FF000000"/>
        <rFont val="Noto Sans CJK SC"/>
        <family val="2"/>
      </rPr>
      <t>訊息數。</t>
    </r>
  </si>
  <si>
    <t>sample_rate</t>
  </si>
  <si>
    <t>每包樣本數</t>
  </si>
  <si>
    <t>樣本／包</t>
  </si>
  <si>
    <t>採先前單台測試作情境；各裝置仍待確認。</t>
  </si>
  <si>
    <t>batch</t>
  </si>
  <si>
    <r>
      <rPr>
        <sz val="11"/>
        <color rgb="FF000000"/>
        <rFont val="Noto Sans CJK SC"/>
        <family val="2"/>
      </rPr>
      <t xml:space="preserve">每包 </t>
    </r>
    <r>
      <rPr>
        <sz val="11"/>
        <color rgb="FF000000"/>
        <rFont val="Aptos"/>
      </rPr>
      <t xml:space="preserve">payload </t>
    </r>
    <r>
      <rPr>
        <sz val="11"/>
        <color rgb="FF000000"/>
        <rFont val="Noto Sans CJK SC"/>
        <family val="2"/>
      </rPr>
      <t>大小</t>
    </r>
  </si>
  <si>
    <t>bytes</t>
  </si>
  <si>
    <r>
      <rPr>
        <sz val="11"/>
        <color rgb="FF000000"/>
        <rFont val="Noto Sans CJK SC"/>
        <family val="2"/>
      </rPr>
      <t>示例，未量測！</t>
    </r>
    <r>
      <rPr>
        <sz val="11"/>
        <color rgb="FF000000"/>
        <rFont val="Aptos"/>
      </rPr>
      <t xml:space="preserve">5 KiB </t>
    </r>
    <r>
      <rPr>
        <sz val="11"/>
        <color rgb="FF000000"/>
        <rFont val="Noto Sans CJK SC"/>
        <family val="2"/>
      </rPr>
      <t xml:space="preserve">跨級會明顯改變 </t>
    </r>
    <r>
      <rPr>
        <sz val="11"/>
        <color rgb="FF000000"/>
        <rFont val="Aptos"/>
      </rPr>
      <t xml:space="preserve">IoT </t>
    </r>
    <r>
      <rPr>
        <sz val="11"/>
        <color rgb="FF000000"/>
        <rFont val="Noto Sans CJK SC"/>
        <family val="2"/>
      </rPr>
      <t>費用。</t>
    </r>
  </si>
  <si>
    <t>payload</t>
  </si>
  <si>
    <t>裝置上報時間比例</t>
  </si>
  <si>
    <r>
      <rPr>
        <sz val="11"/>
        <color rgb="FF000000"/>
        <rFont val="Aptos"/>
      </rPr>
      <t xml:space="preserve">1 </t>
    </r>
    <r>
      <rPr>
        <sz val="11"/>
        <color rgb="FF000000"/>
        <rFont val="Noto Sans CJK SC"/>
        <family val="2"/>
      </rPr>
      <t xml:space="preserve">表示全天持續上報；不是 </t>
    </r>
    <r>
      <rPr>
        <sz val="11"/>
        <color rgb="FF000000"/>
        <rFont val="Aptos"/>
      </rPr>
      <t xml:space="preserve">CPU </t>
    </r>
    <r>
      <rPr>
        <sz val="11"/>
        <color rgb="FF000000"/>
        <rFont val="Noto Sans CJK SC"/>
        <family val="2"/>
      </rPr>
      <t>使用率。</t>
    </r>
  </si>
  <si>
    <t>duty</t>
  </si>
  <si>
    <r>
      <rPr>
        <sz val="11"/>
        <color rgb="FF000000"/>
        <rFont val="Aptos"/>
      </rPr>
      <t xml:space="preserve">MQTT </t>
    </r>
    <r>
      <rPr>
        <sz val="11"/>
        <color rgb="FF000000"/>
        <rFont val="Noto Sans CJK SC"/>
        <family val="2"/>
      </rPr>
      <t>每包投遞份數</t>
    </r>
  </si>
  <si>
    <t>份</t>
  </si>
  <si>
    <r>
      <rPr>
        <sz val="11"/>
        <color rgb="FF000000"/>
        <rFont val="Noto Sans CJK SC"/>
        <family val="2"/>
      </rPr>
      <t xml:space="preserve">只在 </t>
    </r>
    <r>
      <rPr>
        <sz val="11"/>
        <color rgb="FF000000"/>
        <rFont val="Aptos"/>
      </rPr>
      <t xml:space="preserve">IoT MQTT </t>
    </r>
    <r>
      <rPr>
        <sz val="11"/>
        <color rgb="FF000000"/>
        <rFont val="Noto Sans CJK SC"/>
        <family val="2"/>
      </rPr>
      <t>選項使用；不同訂閱者會增加投遞。</t>
    </r>
  </si>
  <si>
    <t>subscribers</t>
  </si>
  <si>
    <t>每月其他計費訊息單位</t>
  </si>
  <si>
    <r>
      <rPr>
        <sz val="11"/>
        <color rgb="FF000000"/>
        <rFont val="Aptos"/>
      </rPr>
      <t xml:space="preserve">5 KiB </t>
    </r>
    <r>
      <rPr>
        <sz val="11"/>
        <color rgb="FF000000"/>
        <rFont val="Noto Sans CJK SC"/>
        <family val="2"/>
      </rPr>
      <t>單位</t>
    </r>
  </si>
  <si>
    <t>預留控制、回覆、重送；另依實測調整。</t>
  </si>
  <si>
    <t>commands</t>
  </si>
  <si>
    <r>
      <rPr>
        <sz val="11"/>
        <color rgb="FF000000"/>
        <rFont val="Noto Sans CJK SC"/>
        <family val="2"/>
      </rPr>
      <t xml:space="preserve">每月 </t>
    </r>
    <r>
      <rPr>
        <sz val="11"/>
        <color rgb="FF000000"/>
        <rFont val="Aptos"/>
      </rPr>
      <t>Shadow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 xml:space="preserve">Registry </t>
    </r>
    <r>
      <rPr>
        <sz val="11"/>
        <color rgb="FF000000"/>
        <rFont val="Noto Sans CJK SC"/>
        <family val="2"/>
      </rPr>
      <t>單位</t>
    </r>
  </si>
  <si>
    <r>
      <rPr>
        <sz val="11"/>
        <color rgb="FF000000"/>
        <rFont val="Aptos"/>
      </rPr>
      <t xml:space="preserve">1 KiB </t>
    </r>
    <r>
      <rPr>
        <sz val="11"/>
        <color rgb="FF000000"/>
        <rFont val="Noto Sans CJK SC"/>
        <family val="2"/>
      </rPr>
      <t>單位</t>
    </r>
  </si>
  <si>
    <t>已換算計費單位，不是任意大小的操作次數。</t>
  </si>
  <si>
    <t>shadow</t>
  </si>
  <si>
    <r>
      <rPr>
        <sz val="11"/>
        <color rgb="FF000000"/>
        <rFont val="Noto Sans CJK SC"/>
        <family val="2"/>
      </rPr>
      <t xml:space="preserve">每包 </t>
    </r>
    <r>
      <rPr>
        <sz val="11"/>
        <color rgb="FF000000"/>
        <rFont val="Aptos"/>
      </rPr>
      <t xml:space="preserve">SQS API </t>
    </r>
    <r>
      <rPr>
        <sz val="11"/>
        <color rgb="FF000000"/>
        <rFont val="Noto Sans CJK SC"/>
        <family val="2"/>
      </rPr>
      <t>計費呼叫</t>
    </r>
  </si>
  <si>
    <t>次</t>
  </si>
  <si>
    <r>
      <rPr>
        <sz val="11"/>
        <color rgb="FF000000"/>
        <rFont val="Noto Sans CJK SC"/>
        <family val="2"/>
      </rPr>
      <t xml:space="preserve">保守按 </t>
    </r>
    <r>
      <rPr>
        <sz val="11"/>
        <color rgb="FF000000"/>
        <rFont val="Aptos"/>
      </rPr>
      <t>Send</t>
    </r>
    <r>
      <rPr>
        <sz val="11"/>
        <color rgb="FF000000"/>
        <rFont val="Noto Sans CJK SC"/>
        <family val="2"/>
      </rPr>
      <t>、</t>
    </r>
    <r>
      <rPr>
        <sz val="11"/>
        <color rgb="FF000000"/>
        <rFont val="Aptos"/>
      </rPr>
      <t>Receive</t>
    </r>
    <r>
      <rPr>
        <sz val="11"/>
        <color rgb="FF000000"/>
        <rFont val="Noto Sans CJK SC"/>
        <family val="2"/>
      </rPr>
      <t>、</t>
    </r>
    <r>
      <rPr>
        <sz val="11"/>
        <color rgb="FF000000"/>
        <rFont val="Aptos"/>
      </rPr>
      <t xml:space="preserve">Delete </t>
    </r>
    <r>
      <rPr>
        <sz val="11"/>
        <color rgb="FF000000"/>
        <rFont val="Noto Sans CJK SC"/>
        <family val="2"/>
      </rPr>
      <t>各一次；批次化另調。</t>
    </r>
  </si>
  <si>
    <t>sqs_calls</t>
  </si>
  <si>
    <r>
      <rPr>
        <sz val="11"/>
        <color rgb="FF000000"/>
        <rFont val="Aptos"/>
      </rPr>
      <t xml:space="preserve">SQS </t>
    </r>
    <r>
      <rPr>
        <sz val="11"/>
        <color rgb="FF000000"/>
        <rFont val="Noto Sans CJK SC"/>
        <family val="2"/>
      </rPr>
      <t>空輪詢等額外請求</t>
    </r>
  </si>
  <si>
    <t>次／月</t>
  </si>
  <si>
    <t>規劃用量，未扣帳號共用免費額度。</t>
  </si>
  <si>
    <t>sqs_extra</t>
  </si>
  <si>
    <r>
      <rPr>
        <sz val="11"/>
        <color rgb="FF000000"/>
        <rFont val="Noto Sans CJK SC"/>
        <family val="2"/>
      </rPr>
      <t>自架資料碟／</t>
    </r>
    <r>
      <rPr>
        <sz val="11"/>
        <color rgb="FF000000"/>
        <rFont val="Aptos"/>
      </rPr>
      <t xml:space="preserve">Influx </t>
    </r>
    <r>
      <rPr>
        <sz val="11"/>
        <color rgb="FF000000"/>
        <rFont val="Noto Sans CJK SC"/>
        <family val="2"/>
      </rPr>
      <t>配置容量</t>
    </r>
  </si>
  <si>
    <t>GiB</t>
  </si>
  <si>
    <r>
      <rPr>
        <sz val="11"/>
        <color rgb="FF000000"/>
        <rFont val="Noto Sans CJK SC"/>
        <family val="2"/>
      </rPr>
      <t xml:space="preserve">容量預算，不等於目前資料已達 </t>
    </r>
    <r>
      <rPr>
        <sz val="11"/>
        <color rgb="FF000000"/>
        <rFont val="Aptos"/>
      </rPr>
      <t>200 GiB</t>
    </r>
    <r>
      <rPr>
        <sz val="11"/>
        <color rgb="FF000000"/>
        <rFont val="Noto Sans CJK SC"/>
        <family val="2"/>
      </rPr>
      <t>。</t>
    </r>
  </si>
  <si>
    <t>data_disk</t>
  </si>
  <si>
    <r>
      <rPr>
        <sz val="11"/>
        <color rgb="FF000000"/>
        <rFont val="Noto Sans CJK SC"/>
        <family val="2"/>
      </rPr>
      <t xml:space="preserve">每台 </t>
    </r>
    <r>
      <rPr>
        <sz val="11"/>
        <color rgb="FF000000"/>
        <rFont val="Aptos"/>
      </rPr>
      <t xml:space="preserve">EC2 </t>
    </r>
    <r>
      <rPr>
        <sz val="11"/>
        <color rgb="FF000000"/>
        <rFont val="Noto Sans CJK SC"/>
        <family val="2"/>
      </rPr>
      <t>系統磁碟</t>
    </r>
  </si>
  <si>
    <t>只包含作業系統與應用映像；資料碟另計。</t>
  </si>
  <si>
    <t>root_disk</t>
  </si>
  <si>
    <r>
      <rPr>
        <sz val="11"/>
        <color rgb="FF000000"/>
        <rFont val="Noto Sans CJK SC"/>
        <family val="2"/>
      </rPr>
      <t xml:space="preserve">自架 </t>
    </r>
    <r>
      <rPr>
        <sz val="11"/>
        <color rgb="FF000000"/>
        <rFont val="Aptos"/>
      </rPr>
      <t xml:space="preserve">EBS </t>
    </r>
    <r>
      <rPr>
        <sz val="11"/>
        <color rgb="FF000000"/>
        <rFont val="Noto Sans CJK SC"/>
        <family val="2"/>
      </rPr>
      <t>快照平均保存量</t>
    </r>
  </si>
  <si>
    <t>GB-month</t>
  </si>
  <si>
    <t>全保留鏈計費資料量，不是快照數乘整顆磁碟。</t>
  </si>
  <si>
    <t>snap</t>
  </si>
  <si>
    <r>
      <rPr>
        <sz val="11"/>
        <color rgb="FF000000"/>
        <rFont val="Noto Sans CJK SC"/>
        <family val="2"/>
      </rPr>
      <t xml:space="preserve">獨立 </t>
    </r>
    <r>
      <rPr>
        <sz val="11"/>
        <color rgb="FF000000"/>
        <rFont val="Aptos"/>
      </rPr>
      <t xml:space="preserve">MongoDB EC2 </t>
    </r>
    <r>
      <rPr>
        <sz val="11"/>
        <color rgb="FF000000"/>
        <rFont val="Noto Sans CJK SC"/>
        <family val="2"/>
      </rPr>
      <t>資料碟</t>
    </r>
  </si>
  <si>
    <t>自架獨立選項使用。</t>
  </si>
  <si>
    <t>mongo_disk</t>
  </si>
  <si>
    <r>
      <rPr>
        <sz val="11"/>
        <color rgb="FF000000"/>
        <rFont val="Aptos"/>
      </rPr>
      <t xml:space="preserve">Atlas </t>
    </r>
    <r>
      <rPr>
        <sz val="11"/>
        <color rgb="FF000000"/>
        <rFont val="Noto Sans CJK SC"/>
        <family val="2"/>
      </rPr>
      <t>備份平均保存量</t>
    </r>
  </si>
  <si>
    <r>
      <rPr>
        <sz val="11"/>
        <color rgb="FF000000"/>
        <rFont val="Noto Sans CJK SC"/>
        <family val="2"/>
      </rPr>
      <t xml:space="preserve">依保存天數、變更量和 </t>
    </r>
    <r>
      <rPr>
        <sz val="11"/>
        <color rgb="FF000000"/>
        <rFont val="Aptos"/>
      </rPr>
      <t xml:space="preserve">PIT </t>
    </r>
    <r>
      <rPr>
        <sz val="11"/>
        <color rgb="FF000000"/>
        <rFont val="Noto Sans CJK SC"/>
        <family val="2"/>
      </rPr>
      <t>設定調整。</t>
    </r>
  </si>
  <si>
    <t>atlas_backup_gb</t>
  </si>
  <si>
    <r>
      <rPr>
        <sz val="11"/>
        <color rgb="FF000000"/>
        <rFont val="Aptos"/>
      </rPr>
      <t xml:space="preserve">Atlas </t>
    </r>
    <r>
      <rPr>
        <sz val="11"/>
        <color rgb="FF000000"/>
        <rFont val="Noto Sans CJK SC"/>
        <family val="2"/>
      </rPr>
      <t>網路占叢集費比例</t>
    </r>
  </si>
  <si>
    <r>
      <rPr>
        <sz val="11"/>
        <color rgb="FF000000"/>
        <rFont val="Noto Sans CJK SC"/>
        <family val="2"/>
      </rPr>
      <t xml:space="preserve">沿官方估價器的 </t>
    </r>
    <r>
      <rPr>
        <sz val="11"/>
        <color rgb="FF000000"/>
        <rFont val="Aptos"/>
      </rPr>
      <t xml:space="preserve">7% </t>
    </r>
    <r>
      <rPr>
        <sz val="11"/>
        <color rgb="FF000000"/>
        <rFont val="Noto Sans CJK SC"/>
        <family val="2"/>
      </rPr>
      <t>情境，不是實測／固定費率。</t>
    </r>
  </si>
  <si>
    <t>atlas_network</t>
  </si>
  <si>
    <r>
      <rPr>
        <sz val="11"/>
        <color rgb="FF000000"/>
        <rFont val="Aptos"/>
      </rPr>
      <t xml:space="preserve">Atlas </t>
    </r>
    <r>
      <rPr>
        <sz val="11"/>
        <color rgb="FF000000"/>
        <rFont val="Noto Sans CJK SC"/>
        <family val="2"/>
      </rPr>
      <t>額外儲存／支援費</t>
    </r>
  </si>
  <si>
    <r>
      <rPr>
        <sz val="11"/>
        <color rgb="FF000000"/>
        <rFont val="Aptos"/>
      </rPr>
      <t>USD</t>
    </r>
    <r>
      <rPr>
        <sz val="11"/>
        <color rgb="FF000000"/>
        <rFont val="Noto Sans CJK SC"/>
        <family val="2"/>
      </rPr>
      <t>／月</t>
    </r>
  </si>
  <si>
    <r>
      <rPr>
        <sz val="11"/>
        <color rgb="FF000000"/>
        <rFont val="Noto Sans CJK SC"/>
        <family val="2"/>
      </rPr>
      <t xml:space="preserve">超過 </t>
    </r>
    <r>
      <rPr>
        <sz val="11"/>
        <color rgb="FF000000"/>
        <rFont val="Aptos"/>
      </rPr>
      <t>M20 20 GB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 xml:space="preserve">M30 40 GB </t>
    </r>
    <r>
      <rPr>
        <sz val="11"/>
        <color rgb="FF000000"/>
        <rFont val="Noto Sans CJK SC"/>
        <family val="2"/>
      </rPr>
      <t>或額外功能時填入正式報價。</t>
    </r>
  </si>
  <si>
    <t>atlas_extra</t>
  </si>
  <si>
    <r>
      <rPr>
        <sz val="11"/>
        <color rgb="FF000000"/>
        <rFont val="Noto Sans CJK SC"/>
        <family val="2"/>
      </rPr>
      <t xml:space="preserve">託管 </t>
    </r>
    <r>
      <rPr>
        <sz val="11"/>
        <color rgb="FF000000"/>
        <rFont val="Aptos"/>
      </rPr>
      <t xml:space="preserve">InfluxDB </t>
    </r>
    <r>
      <rPr>
        <sz val="11"/>
        <color rgb="FF000000"/>
        <rFont val="Noto Sans CJK SC"/>
        <family val="2"/>
      </rPr>
      <t>備份保存量</t>
    </r>
  </si>
  <si>
    <r>
      <rPr>
        <sz val="11"/>
        <color rgb="FF000000"/>
        <rFont val="Aptos"/>
      </rPr>
      <t>InfluxDB 2 Backup:001</t>
    </r>
    <r>
      <rPr>
        <sz val="11"/>
        <color rgb="FF000000"/>
        <rFont val="Noto Sans CJK SC"/>
        <family val="2"/>
      </rPr>
      <t>；增量鏈平均量。</t>
    </r>
  </si>
  <si>
    <t>influx_backup_gb</t>
  </si>
  <si>
    <r>
      <rPr>
        <sz val="11"/>
        <color rgb="FF000000"/>
        <rFont val="Aptos"/>
      </rPr>
      <t xml:space="preserve">S3 </t>
    </r>
    <r>
      <rPr>
        <sz val="11"/>
        <color rgb="FF000000"/>
        <rFont val="Noto Sans CJK SC"/>
        <family val="2"/>
      </rPr>
      <t>檔案／備份平均保存量</t>
    </r>
  </si>
  <si>
    <r>
      <rPr>
        <sz val="11"/>
        <color rgb="FF000000"/>
        <rFont val="Noto Sans CJK SC"/>
        <family val="2"/>
      </rPr>
      <t xml:space="preserve">不與 </t>
    </r>
    <r>
      <rPr>
        <sz val="11"/>
        <color rgb="FF000000"/>
        <rFont val="Aptos"/>
      </rPr>
      <t>Atlas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 xml:space="preserve">Influx </t>
    </r>
    <r>
      <rPr>
        <sz val="11"/>
        <color rgb="FF000000"/>
        <rFont val="Noto Sans CJK SC"/>
        <family val="2"/>
      </rPr>
      <t xml:space="preserve">原生備份重複計算；不含前端 </t>
    </r>
    <r>
      <rPr>
        <sz val="11"/>
        <color rgb="FF000000"/>
        <rFont val="Aptos"/>
      </rPr>
      <t>5 GB</t>
    </r>
    <r>
      <rPr>
        <sz val="11"/>
        <color rgb="FF000000"/>
        <rFont val="Noto Sans CJK SC"/>
        <family val="2"/>
      </rPr>
      <t>。</t>
    </r>
  </si>
  <si>
    <t>s3_gb</t>
  </si>
  <si>
    <r>
      <rPr>
        <sz val="11"/>
        <color rgb="FF000000"/>
        <rFont val="Aptos"/>
      </rPr>
      <t>S3 PUT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 xml:space="preserve">LIST </t>
    </r>
    <r>
      <rPr>
        <sz val="11"/>
        <color rgb="FF000000"/>
        <rFont val="Noto Sans CJK SC"/>
        <family val="2"/>
      </rPr>
      <t>請求</t>
    </r>
  </si>
  <si>
    <t>按物件請求計價，不按資料筆數。</t>
  </si>
  <si>
    <t>s3_puts</t>
  </si>
  <si>
    <r>
      <rPr>
        <sz val="11"/>
        <color rgb="FF000000"/>
        <rFont val="Aptos"/>
      </rPr>
      <t xml:space="preserve">S3 GET </t>
    </r>
    <r>
      <rPr>
        <sz val="11"/>
        <color rgb="FF000000"/>
        <rFont val="Noto Sans CJK SC"/>
        <family val="2"/>
      </rPr>
      <t>請求</t>
    </r>
  </si>
  <si>
    <t>不含資料庫內部讀取。</t>
  </si>
  <si>
    <t>s3_gets</t>
  </si>
  <si>
    <r>
      <rPr>
        <sz val="11"/>
        <color rgb="FF000000"/>
        <rFont val="Aptos"/>
      </rPr>
      <t xml:space="preserve">CDN </t>
    </r>
    <r>
      <rPr>
        <sz val="11"/>
        <color rgb="FF000000"/>
        <rFont val="Noto Sans CJK SC"/>
        <family val="2"/>
      </rPr>
      <t>對外流量</t>
    </r>
  </si>
  <si>
    <r>
      <rPr>
        <sz val="11"/>
        <color rgb="FF000000"/>
        <rFont val="Aptos"/>
      </rPr>
      <t>GB</t>
    </r>
    <r>
      <rPr>
        <sz val="11"/>
        <color rgb="FF000000"/>
        <rFont val="Noto Sans CJK SC"/>
        <family val="2"/>
      </rPr>
      <t>／月</t>
    </r>
  </si>
  <si>
    <r>
      <rPr>
        <sz val="11"/>
        <color rgb="FF000000"/>
        <rFont val="Noto Sans CJK SC"/>
        <family val="2"/>
      </rPr>
      <t xml:space="preserve">亞洲訪客示例；不再列入下一個 </t>
    </r>
    <r>
      <rPr>
        <sz val="11"/>
        <color rgb="FF000000"/>
        <rFont val="Aptos"/>
      </rPr>
      <t xml:space="preserve">API </t>
    </r>
    <r>
      <rPr>
        <sz val="11"/>
        <color rgb="FF000000"/>
        <rFont val="Noto Sans CJK SC"/>
        <family val="2"/>
      </rPr>
      <t>出站欄。</t>
    </r>
  </si>
  <si>
    <t>frontend_gb</t>
  </si>
  <si>
    <r>
      <rPr>
        <sz val="11"/>
        <color rgb="FF000000"/>
        <rFont val="Aptos"/>
      </rPr>
      <t xml:space="preserve">CDN HTTPS </t>
    </r>
    <r>
      <rPr>
        <sz val="11"/>
        <color rgb="FF000000"/>
        <rFont val="Noto Sans CJK SC"/>
        <family val="2"/>
      </rPr>
      <t>請求</t>
    </r>
  </si>
  <si>
    <t>首級距，未扣共用免費額度。</t>
  </si>
  <si>
    <t>frontend_req</t>
  </si>
  <si>
    <r>
      <rPr>
        <sz val="11"/>
        <color rgb="FF000000"/>
        <rFont val="Aptos"/>
      </rPr>
      <t>AWS API</t>
    </r>
    <r>
      <rPr>
        <sz val="11"/>
        <color rgb="FF000000"/>
        <rFont val="Noto Sans CJK SC"/>
        <family val="2"/>
      </rPr>
      <t>／回實驗室出站流量</t>
    </r>
  </si>
  <si>
    <r>
      <rPr>
        <sz val="11"/>
        <color rgb="FF000000"/>
        <rFont val="Noto Sans CJK SC"/>
        <family val="2"/>
      </rPr>
      <t xml:space="preserve">排除 </t>
    </r>
    <r>
      <rPr>
        <sz val="11"/>
        <color rgb="FF000000"/>
        <rFont val="Aptos"/>
      </rPr>
      <t xml:space="preserve">CDN </t>
    </r>
    <r>
      <rPr>
        <sz val="11"/>
        <color rgb="FF000000"/>
        <rFont val="Noto Sans CJK SC"/>
        <family val="2"/>
      </rPr>
      <t xml:space="preserve">與 </t>
    </r>
    <r>
      <rPr>
        <sz val="11"/>
        <color rgb="FF000000"/>
        <rFont val="Aptos"/>
      </rPr>
      <t xml:space="preserve">Atlas </t>
    </r>
    <r>
      <rPr>
        <sz val="11"/>
        <color rgb="FF000000"/>
        <rFont val="Noto Sans CJK SC"/>
        <family val="2"/>
      </rPr>
      <t>已單獨估算的出站。</t>
    </r>
    <r>
      <rPr>
        <sz val="11"/>
        <color rgb="FF000000"/>
        <rFont val="Aptos"/>
      </rPr>
      <t>AI</t>
    </r>
    <r>
      <rPr>
        <sz val="11"/>
        <color rgb="FF000000"/>
        <rFont val="Noto Sans CJK SC"/>
        <family val="2"/>
      </rPr>
      <t>留本地可能更高。</t>
    </r>
  </si>
  <si>
    <t>egress_gb</t>
  </si>
  <si>
    <t>帳號剩餘出站免費額度</t>
  </si>
  <si>
    <r>
      <rPr>
        <sz val="11"/>
        <color rgb="FF000000"/>
        <rFont val="Noto Sans CJK SC"/>
        <family val="2"/>
      </rPr>
      <t xml:space="preserve">最多 </t>
    </r>
    <r>
      <rPr>
        <sz val="11"/>
        <color rgb="FF000000"/>
        <rFont val="Aptos"/>
      </rPr>
      <t>100</t>
    </r>
    <r>
      <rPr>
        <sz val="11"/>
        <color rgb="FF000000"/>
        <rFont val="Noto Sans CJK SC"/>
        <family val="2"/>
      </rPr>
      <t>；不先假設共用帳號額度全部可用。</t>
    </r>
  </si>
  <si>
    <t>egress_free</t>
  </si>
  <si>
    <r>
      <rPr>
        <sz val="11"/>
        <color rgb="FF000000"/>
        <rFont val="Aptos"/>
      </rPr>
      <t xml:space="preserve">NAT </t>
    </r>
    <r>
      <rPr>
        <sz val="11"/>
        <color rgb="FF000000"/>
        <rFont val="Noto Sans CJK SC"/>
        <family val="2"/>
      </rPr>
      <t>其他處理流量</t>
    </r>
  </si>
  <si>
    <r>
      <rPr>
        <sz val="11"/>
        <color rgb="FF000000"/>
        <rFont val="Aptos"/>
      </rPr>
      <t xml:space="preserve">IoT </t>
    </r>
    <r>
      <rPr>
        <sz val="11"/>
        <color rgb="FF000000"/>
        <rFont val="Noto Sans CJK SC"/>
        <family val="2"/>
      </rPr>
      <t xml:space="preserve">接收的 </t>
    </r>
    <r>
      <rPr>
        <sz val="11"/>
        <color rgb="FF000000"/>
        <rFont val="Aptos"/>
      </rPr>
      <t xml:space="preserve">payload </t>
    </r>
    <r>
      <rPr>
        <sz val="11"/>
        <color rgb="FF000000"/>
        <rFont val="Noto Sans CJK SC"/>
        <family val="2"/>
      </rPr>
      <t>流量會另自動加入；此欄填部署／外部</t>
    </r>
    <r>
      <rPr>
        <sz val="11"/>
        <color rgb="FF000000"/>
        <rFont val="Aptos"/>
      </rPr>
      <t>API</t>
    </r>
    <r>
      <rPr>
        <sz val="11"/>
        <color rgb="FF000000"/>
        <rFont val="Noto Sans CJK SC"/>
        <family val="2"/>
      </rPr>
      <t>等。</t>
    </r>
  </si>
  <si>
    <t>nat_other</t>
  </si>
  <si>
    <r>
      <rPr>
        <sz val="11"/>
        <color rgb="FF000000"/>
        <rFont val="Noto Sans CJK SC"/>
        <family val="2"/>
      </rPr>
      <t xml:space="preserve">跨 </t>
    </r>
    <r>
      <rPr>
        <sz val="11"/>
        <color rgb="FF000000"/>
        <rFont val="Aptos"/>
      </rPr>
      <t xml:space="preserve">AZ </t>
    </r>
    <r>
      <rPr>
        <sz val="11"/>
        <color rgb="FF000000"/>
        <rFont val="Noto Sans CJK SC"/>
        <family val="2"/>
      </rPr>
      <t xml:space="preserve">計費 </t>
    </r>
    <r>
      <rPr>
        <sz val="11"/>
        <color rgb="FF000000"/>
        <rFont val="Aptos"/>
      </rPr>
      <t xml:space="preserve">GB </t>
    </r>
    <r>
      <rPr>
        <sz val="11"/>
        <color rgb="FF000000"/>
        <rFont val="Noto Sans CJK SC"/>
        <family val="2"/>
      </rPr>
      <t>合計</t>
    </r>
  </si>
  <si>
    <r>
      <rPr>
        <sz val="11"/>
        <color rgb="FF000000"/>
        <rFont val="Noto Sans CJK SC"/>
        <family val="2"/>
      </rPr>
      <t>計費</t>
    </r>
    <r>
      <rPr>
        <sz val="11"/>
        <color rgb="FF000000"/>
        <rFont val="Aptos"/>
      </rPr>
      <t>GB</t>
    </r>
    <r>
      <rPr>
        <sz val="11"/>
        <color rgb="FF000000"/>
        <rFont val="Noto Sans CJK SC"/>
        <family val="2"/>
      </rPr>
      <t>／月</t>
    </r>
  </si>
  <si>
    <r>
      <rPr>
        <sz val="11"/>
        <color rgb="FF000000"/>
        <rFont val="Noto Sans CJK SC"/>
        <family val="2"/>
      </rPr>
      <t xml:space="preserve">範例 </t>
    </r>
    <r>
      <rPr>
        <sz val="11"/>
        <color rgb="FF000000"/>
        <rFont val="Aptos"/>
      </rPr>
      <t xml:space="preserve">100 GB </t>
    </r>
    <r>
      <rPr>
        <sz val="11"/>
        <color rgb="FF000000"/>
        <rFont val="Noto Sans CJK SC"/>
        <family val="2"/>
      </rPr>
      <t>單向</t>
    </r>
    <r>
      <rPr>
        <sz val="11"/>
        <color rgb="FF000000"/>
        <rFont val="Aptos"/>
      </rPr>
      <t>×</t>
    </r>
    <r>
      <rPr>
        <sz val="11"/>
        <color rgb="FF000000"/>
        <rFont val="Noto Sans CJK SC"/>
        <family val="2"/>
      </rPr>
      <t>兩端；有備援才用，不是複寫自動免費。</t>
    </r>
  </si>
  <si>
    <t>cross_az</t>
  </si>
  <si>
    <r>
      <rPr>
        <sz val="11"/>
        <color rgb="FF000000"/>
        <rFont val="Aptos"/>
      </rPr>
      <t xml:space="preserve">Atlas PrivateLink </t>
    </r>
    <r>
      <rPr>
        <sz val="11"/>
        <color rgb="FF000000"/>
        <rFont val="Noto Sans CJK SC"/>
        <family val="2"/>
      </rPr>
      <t>處理流量</t>
    </r>
  </si>
  <si>
    <r>
      <rPr>
        <sz val="11"/>
        <color rgb="FF000000"/>
        <rFont val="Noto Sans CJK SC"/>
        <family val="2"/>
      </rPr>
      <t xml:space="preserve">只計 </t>
    </r>
    <r>
      <rPr>
        <sz val="11"/>
        <color rgb="FF000000"/>
        <rFont val="Aptos"/>
      </rPr>
      <t xml:space="preserve">AWS </t>
    </r>
    <r>
      <rPr>
        <sz val="11"/>
        <color rgb="FF000000"/>
        <rFont val="Noto Sans CJK SC"/>
        <family val="2"/>
      </rPr>
      <t xml:space="preserve">端 </t>
    </r>
    <r>
      <rPr>
        <sz val="11"/>
        <color rgb="FF000000"/>
        <rFont val="Aptos"/>
      </rPr>
      <t>VPCE</t>
    </r>
    <r>
      <rPr>
        <sz val="11"/>
        <color rgb="FF000000"/>
        <rFont val="Noto Sans CJK SC"/>
        <family val="2"/>
      </rPr>
      <t>；</t>
    </r>
    <r>
      <rPr>
        <sz val="11"/>
        <color rgb="FF000000"/>
        <rFont val="Aptos"/>
      </rPr>
      <t xml:space="preserve">Atlas </t>
    </r>
    <r>
      <rPr>
        <sz val="11"/>
        <color rgb="FF000000"/>
        <rFont val="Noto Sans CJK SC"/>
        <family val="2"/>
      </rPr>
      <t>端仍用網路預算估算。</t>
    </r>
  </si>
  <si>
    <t>pl_gb</t>
  </si>
  <si>
    <r>
      <rPr>
        <sz val="11"/>
        <color rgb="FF000000"/>
        <rFont val="Aptos"/>
      </rPr>
      <t xml:space="preserve">ALB </t>
    </r>
    <r>
      <rPr>
        <sz val="11"/>
        <color rgb="FF000000"/>
        <rFont val="Noto Sans CJK SC"/>
        <family val="2"/>
      </rPr>
      <t xml:space="preserve">平均 </t>
    </r>
    <r>
      <rPr>
        <sz val="11"/>
        <color rgb="FF000000"/>
        <rFont val="Aptos"/>
      </rPr>
      <t>LCU</t>
    </r>
  </si>
  <si>
    <t>LCU</t>
  </si>
  <si>
    <r>
      <rPr>
        <sz val="11"/>
        <color rgb="FF000000"/>
        <rFont val="Noto Sans CJK SC"/>
        <family val="2"/>
      </rPr>
      <t>例示容量；長連線、新連線、處理資料、</t>
    </r>
    <r>
      <rPr>
        <sz val="11"/>
        <color rgb="FF000000"/>
        <rFont val="Aptos"/>
      </rPr>
      <t xml:space="preserve">rule </t>
    </r>
    <r>
      <rPr>
        <sz val="11"/>
        <color rgb="FF000000"/>
        <rFont val="Noto Sans CJK SC"/>
        <family val="2"/>
      </rPr>
      <t>最大值決定。</t>
    </r>
  </si>
  <si>
    <t>alb_lcu</t>
  </si>
  <si>
    <r>
      <rPr>
        <sz val="11"/>
        <color rgb="FF000000"/>
        <rFont val="Aptos"/>
      </rPr>
      <t xml:space="preserve">CloudWatch </t>
    </r>
    <r>
      <rPr>
        <sz val="11"/>
        <color rgb="FF000000"/>
        <rFont val="Noto Sans CJK SC"/>
        <family val="2"/>
      </rPr>
      <t xml:space="preserve">每月寫入 </t>
    </r>
    <r>
      <rPr>
        <sz val="11"/>
        <color rgb="FF000000"/>
        <rFont val="Aptos"/>
      </rPr>
      <t>log</t>
    </r>
  </si>
  <si>
    <r>
      <rPr>
        <sz val="11"/>
        <color rgb="FF000000"/>
        <rFont val="Noto Sans CJK SC"/>
        <family val="2"/>
      </rPr>
      <t xml:space="preserve">避免逐樣本記 </t>
    </r>
    <r>
      <rPr>
        <sz val="11"/>
        <color rgb="FF000000"/>
        <rFont val="Aptos"/>
      </rPr>
      <t>log</t>
    </r>
    <r>
      <rPr>
        <sz val="11"/>
        <color rgb="FF000000"/>
        <rFont val="Noto Sans CJK SC"/>
        <family val="2"/>
      </rPr>
      <t>；基本情境。</t>
    </r>
  </si>
  <si>
    <t>logs</t>
  </si>
  <si>
    <r>
      <rPr>
        <sz val="11"/>
        <color rgb="FF000000"/>
        <rFont val="Aptos"/>
      </rPr>
      <t xml:space="preserve">CloudWatch </t>
    </r>
    <r>
      <rPr>
        <sz val="11"/>
        <color rgb="FF000000"/>
        <rFont val="Noto Sans CJK SC"/>
        <family val="2"/>
      </rPr>
      <t xml:space="preserve">平均保存 </t>
    </r>
    <r>
      <rPr>
        <sz val="11"/>
        <color rgb="FF000000"/>
        <rFont val="Aptos"/>
      </rPr>
      <t>log</t>
    </r>
  </si>
  <si>
    <t>按保留天數調整。</t>
  </si>
  <si>
    <t>log_store</t>
  </si>
  <si>
    <r>
      <rPr>
        <sz val="11"/>
        <color rgb="FF000000"/>
        <rFont val="Aptos"/>
      </rPr>
      <t xml:space="preserve">CloudWatch </t>
    </r>
    <r>
      <rPr>
        <sz val="11"/>
        <color rgb="FF000000"/>
        <rFont val="Noto Sans CJK SC"/>
        <family val="2"/>
      </rPr>
      <t>自訂指標</t>
    </r>
  </si>
  <si>
    <t>個</t>
  </si>
  <si>
    <t>每個維度組合都可能算一個指標。</t>
  </si>
  <si>
    <t>metrics</t>
  </si>
  <si>
    <r>
      <rPr>
        <sz val="11"/>
        <color rgb="FF000000"/>
        <rFont val="Aptos"/>
      </rPr>
      <t xml:space="preserve">CloudWatch </t>
    </r>
    <r>
      <rPr>
        <sz val="11"/>
        <color rgb="FF000000"/>
        <rFont val="Noto Sans CJK SC"/>
        <family val="2"/>
      </rPr>
      <t>標準告警</t>
    </r>
  </si>
  <si>
    <t>不含高解析度／複合告警。</t>
  </si>
  <si>
    <t>alarms</t>
  </si>
  <si>
    <r>
      <rPr>
        <sz val="11"/>
        <color rgb="FF000000"/>
        <rFont val="Aptos"/>
      </rPr>
      <t xml:space="preserve">ECR </t>
    </r>
    <r>
      <rPr>
        <sz val="11"/>
        <color rgb="FF000000"/>
        <rFont val="Noto Sans CJK SC"/>
        <family val="2"/>
      </rPr>
      <t>映像保存量</t>
    </r>
  </si>
  <si>
    <r>
      <rPr>
        <sz val="11"/>
        <color rgb="FF000000"/>
        <rFont val="Noto Sans CJK SC"/>
        <family val="2"/>
      </rPr>
      <t xml:space="preserve">定期清理舊 </t>
    </r>
    <r>
      <rPr>
        <sz val="11"/>
        <color rgb="FF000000"/>
        <rFont val="Aptos"/>
      </rPr>
      <t>image</t>
    </r>
    <r>
      <rPr>
        <sz val="11"/>
        <color rgb="FF000000"/>
        <rFont val="Noto Sans CJK SC"/>
        <family val="2"/>
      </rPr>
      <t>；不是主機磁碟。</t>
    </r>
  </si>
  <si>
    <t>ecr_gb</t>
  </si>
  <si>
    <r>
      <rPr>
        <sz val="11"/>
        <color rgb="FF000000"/>
        <rFont val="Noto Sans CJK SC"/>
        <family val="2"/>
      </rPr>
      <t xml:space="preserve">直接／社交登入 </t>
    </r>
    <r>
      <rPr>
        <sz val="11"/>
        <color rgb="FF000000"/>
        <rFont val="Aptos"/>
      </rPr>
      <t>MAU</t>
    </r>
  </si>
  <si>
    <t>人／月</t>
  </si>
  <si>
    <r>
      <rPr>
        <sz val="11"/>
        <color rgb="FF000000"/>
        <rFont val="Noto Sans CJK SC"/>
        <family val="2"/>
      </rPr>
      <t xml:space="preserve">不含企業 </t>
    </r>
    <r>
      <rPr>
        <sz val="11"/>
        <color rgb="FF000000"/>
        <rFont val="Aptos"/>
      </rPr>
      <t>SAML/OIDC</t>
    </r>
    <r>
      <rPr>
        <sz val="11"/>
        <color rgb="FF000000"/>
        <rFont val="Noto Sans CJK SC"/>
        <family val="2"/>
      </rPr>
      <t xml:space="preserve">；超過 </t>
    </r>
    <r>
      <rPr>
        <sz val="11"/>
        <color rgb="FF000000"/>
        <rFont val="Aptos"/>
      </rPr>
      <t xml:space="preserve">100k </t>
    </r>
    <r>
      <rPr>
        <sz val="11"/>
        <color rgb="FF000000"/>
        <rFont val="Noto Sans CJK SC"/>
        <family val="2"/>
      </rPr>
      <t>改用官方階梯價。</t>
    </r>
  </si>
  <si>
    <t>mau</t>
  </si>
  <si>
    <r>
      <rPr>
        <sz val="11"/>
        <color rgb="FF000000"/>
        <rFont val="Noto Sans CJK SC"/>
        <family val="2"/>
      </rPr>
      <t xml:space="preserve">可用 </t>
    </r>
    <r>
      <rPr>
        <sz val="11"/>
        <color rgb="FF000000"/>
        <rFont val="Aptos"/>
      </rPr>
      <t xml:space="preserve">Cognito </t>
    </r>
    <r>
      <rPr>
        <sz val="11"/>
        <color rgb="FF000000"/>
        <rFont val="Noto Sans CJK SC"/>
        <family val="2"/>
      </rPr>
      <t xml:space="preserve">免費 </t>
    </r>
    <r>
      <rPr>
        <sz val="11"/>
        <color rgb="FF000000"/>
        <rFont val="Aptos"/>
      </rPr>
      <t>MAU</t>
    </r>
  </si>
  <si>
    <r>
      <rPr>
        <sz val="11"/>
        <color rgb="FF000000"/>
        <rFont val="Noto Sans CJK SC"/>
        <family val="2"/>
      </rPr>
      <t xml:space="preserve">依新 </t>
    </r>
    <r>
      <rPr>
        <sz val="11"/>
        <color rgb="FF000000"/>
        <rFont val="Aptos"/>
      </rPr>
      <t xml:space="preserve">Essentials user pool </t>
    </r>
    <r>
      <rPr>
        <sz val="11"/>
        <color rgb="FF000000"/>
        <rFont val="Noto Sans CJK SC"/>
        <family val="2"/>
      </rPr>
      <t>及帳號適用條件確認。</t>
    </r>
  </si>
  <si>
    <t>cognito_free</t>
  </si>
  <si>
    <t>Secrets Manager secrets</t>
  </si>
  <si>
    <r>
      <rPr>
        <sz val="11"/>
        <color rgb="FF000000"/>
        <rFont val="Aptos"/>
      </rPr>
      <t>API key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 xml:space="preserve">DB </t>
    </r>
    <r>
      <rPr>
        <sz val="11"/>
        <color rgb="FF000000"/>
        <rFont val="Noto Sans CJK SC"/>
        <family val="2"/>
      </rPr>
      <t xml:space="preserve">憑證；不把值寫進 </t>
    </r>
    <r>
      <rPr>
        <sz val="11"/>
        <color rgb="FF000000"/>
        <rFont val="Aptos"/>
      </rPr>
      <t>Excel</t>
    </r>
    <r>
      <rPr>
        <sz val="11"/>
        <color rgb="FF000000"/>
        <rFont val="Noto Sans CJK SC"/>
        <family val="2"/>
      </rPr>
      <t>。</t>
    </r>
  </si>
  <si>
    <t>secrets</t>
  </si>
  <si>
    <r>
      <rPr>
        <sz val="11"/>
        <color rgb="FF000000"/>
        <rFont val="Aptos"/>
      </rPr>
      <t xml:space="preserve">WAF </t>
    </r>
    <r>
      <rPr>
        <sz val="11"/>
        <color rgb="FF000000"/>
        <rFont val="Noto Sans CJK SC"/>
        <family val="2"/>
      </rPr>
      <t xml:space="preserve">標準 </t>
    </r>
    <r>
      <rPr>
        <sz val="11"/>
        <color rgb="FF000000"/>
        <rFont val="Aptos"/>
      </rPr>
      <t>rules</t>
    </r>
  </si>
  <si>
    <t>條</t>
  </si>
  <si>
    <r>
      <rPr>
        <sz val="11"/>
        <color rgb="FF000000"/>
        <rFont val="Noto Sans CJK SC"/>
        <family val="2"/>
      </rPr>
      <t xml:space="preserve">不含第三方 </t>
    </r>
    <r>
      <rPr>
        <sz val="11"/>
        <color rgb="FF000000"/>
        <rFont val="Aptos"/>
      </rPr>
      <t xml:space="preserve">managed rule </t>
    </r>
    <r>
      <rPr>
        <sz val="11"/>
        <color rgb="FF000000"/>
        <rFont val="Noto Sans CJK SC"/>
        <family val="2"/>
      </rPr>
      <t>額外費。</t>
    </r>
  </si>
  <si>
    <t>waf_rules</t>
  </si>
  <si>
    <r>
      <rPr>
        <sz val="11"/>
        <color rgb="FF000000"/>
        <rFont val="Aptos"/>
      </rPr>
      <t xml:space="preserve">WAF </t>
    </r>
    <r>
      <rPr>
        <sz val="11"/>
        <color rgb="FF000000"/>
        <rFont val="Noto Sans CJK SC"/>
        <family val="2"/>
      </rPr>
      <t>請求量</t>
    </r>
  </si>
  <si>
    <r>
      <rPr>
        <sz val="11"/>
        <color rgb="FF000000"/>
        <rFont val="Noto Sans CJK SC"/>
        <family val="2"/>
      </rPr>
      <t xml:space="preserve">不計 </t>
    </r>
    <r>
      <rPr>
        <sz val="11"/>
        <color rgb="FF000000"/>
        <rFont val="Aptos"/>
      </rPr>
      <t>IoT MQTT</t>
    </r>
    <r>
      <rPr>
        <sz val="11"/>
        <color rgb="FF000000"/>
        <rFont val="Noto Sans CJK SC"/>
        <family val="2"/>
      </rPr>
      <t xml:space="preserve">；僅 </t>
    </r>
    <r>
      <rPr>
        <sz val="11"/>
        <color rgb="FF000000"/>
        <rFont val="Aptos"/>
      </rPr>
      <t xml:space="preserve">HTTP </t>
    </r>
    <r>
      <rPr>
        <sz val="11"/>
        <color rgb="FF000000"/>
        <rFont val="Noto Sans CJK SC"/>
        <family val="2"/>
      </rPr>
      <t>入口。</t>
    </r>
  </si>
  <si>
    <t>waf_requests</t>
  </si>
  <si>
    <r>
      <rPr>
        <sz val="11"/>
        <color rgb="FF000000"/>
        <rFont val="Aptos"/>
      </rPr>
      <t xml:space="preserve">SES </t>
    </r>
    <r>
      <rPr>
        <sz val="11"/>
        <color rgb="FF000000"/>
        <rFont val="Noto Sans CJK SC"/>
        <family val="2"/>
      </rPr>
      <t>寄信量</t>
    </r>
  </si>
  <si>
    <t>封／月</t>
  </si>
  <si>
    <r>
      <rPr>
        <sz val="11"/>
        <color rgb="FF000000"/>
        <rFont val="Noto Sans CJK SC"/>
        <family val="2"/>
      </rPr>
      <t xml:space="preserve">不含 </t>
    </r>
    <r>
      <rPr>
        <sz val="11"/>
        <color rgb="FF000000"/>
        <rFont val="Aptos"/>
      </rPr>
      <t>SMS</t>
    </r>
    <r>
      <rPr>
        <sz val="11"/>
        <color rgb="FF000000"/>
        <rFont val="Noto Sans CJK SC"/>
        <family val="2"/>
      </rPr>
      <t xml:space="preserve">、附件流量與 </t>
    </r>
    <r>
      <rPr>
        <sz val="11"/>
        <color rgb="FF000000"/>
        <rFont val="Aptos"/>
      </rPr>
      <t xml:space="preserve">LINE </t>
    </r>
    <r>
      <rPr>
        <sz val="11"/>
        <color rgb="FF000000"/>
        <rFont val="Noto Sans CJK SC"/>
        <family val="2"/>
      </rPr>
      <t>商務方案。</t>
    </r>
  </si>
  <si>
    <t>ses_count</t>
  </si>
  <si>
    <r>
      <rPr>
        <sz val="11"/>
        <color rgb="FF000000"/>
        <rFont val="Aptos"/>
      </rPr>
      <t xml:space="preserve">Business Support+ </t>
    </r>
    <r>
      <rPr>
        <sz val="11"/>
        <color rgb="FF000000"/>
        <rFont val="Noto Sans CJK SC"/>
        <family val="2"/>
      </rPr>
      <t>帳號最低費</t>
    </r>
  </si>
  <si>
    <r>
      <rPr>
        <sz val="11"/>
        <color rgb="FF000000"/>
        <rFont val="Noto Sans CJK SC"/>
        <family val="2"/>
      </rPr>
      <t xml:space="preserve">官網現行方案；不是舊 </t>
    </r>
    <r>
      <rPr>
        <sz val="11"/>
        <color rgb="FF000000"/>
        <rFont val="Aptos"/>
      </rPr>
      <t>Business $100</t>
    </r>
    <r>
      <rPr>
        <sz val="11"/>
        <color rgb="FF000000"/>
        <rFont val="Noto Sans CJK SC"/>
        <family val="2"/>
      </rPr>
      <t>。</t>
    </r>
  </si>
  <si>
    <t>support_min</t>
  </si>
  <si>
    <r>
      <rPr>
        <sz val="11"/>
        <color rgb="FF000000"/>
        <rFont val="Aptos"/>
      </rPr>
      <t xml:space="preserve">Business Support+ </t>
    </r>
    <r>
      <rPr>
        <sz val="11"/>
        <color rgb="FF000000"/>
        <rFont val="Noto Sans CJK SC"/>
        <family val="2"/>
      </rPr>
      <t>首級距</t>
    </r>
  </si>
  <si>
    <r>
      <rPr>
        <sz val="11"/>
        <color rgb="FF000000"/>
        <rFont val="Aptos"/>
      </rPr>
      <t xml:space="preserve">AWS </t>
    </r>
    <r>
      <rPr>
        <sz val="11"/>
        <color rgb="FF000000"/>
        <rFont val="Noto Sans CJK SC"/>
        <family val="2"/>
      </rPr>
      <t xml:space="preserve">帳號前 </t>
    </r>
    <r>
      <rPr>
        <sz val="11"/>
        <color rgb="FF000000"/>
        <rFont val="Aptos"/>
      </rPr>
      <t>$10k</t>
    </r>
    <r>
      <rPr>
        <sz val="11"/>
        <color rgb="FF000000"/>
        <rFont val="Noto Sans CJK SC"/>
        <family val="2"/>
      </rPr>
      <t>；超出時另行核對階梯價。</t>
    </r>
  </si>
  <si>
    <t>support_rate</t>
  </si>
  <si>
    <r>
      <rPr>
        <sz val="11"/>
        <color rgb="FF000000"/>
        <rFont val="Noto Sans CJK SC"/>
        <family val="2"/>
      </rPr>
      <t xml:space="preserve">同 </t>
    </r>
    <r>
      <rPr>
        <sz val="11"/>
        <color rgb="FF000000"/>
        <rFont val="Aptos"/>
      </rPr>
      <t xml:space="preserve">AWS </t>
    </r>
    <r>
      <rPr>
        <sz val="11"/>
        <color rgb="FF000000"/>
        <rFont val="Noto Sans CJK SC"/>
        <family val="2"/>
      </rPr>
      <t>帳號其他服務支出</t>
    </r>
  </si>
  <si>
    <t>用於支援費按支出比例分攤，不加入本專案服務總價。</t>
  </si>
  <si>
    <t>other_account</t>
  </si>
  <si>
    <r>
      <rPr>
        <sz val="11"/>
        <color rgb="FF000000"/>
        <rFont val="Noto Sans CJK SC"/>
        <family val="2"/>
      </rPr>
      <t xml:space="preserve">其他 </t>
    </r>
    <r>
      <rPr>
        <sz val="11"/>
        <color rgb="FF000000"/>
        <rFont val="Aptos"/>
      </rPr>
      <t xml:space="preserve">AWS </t>
    </r>
    <r>
      <rPr>
        <sz val="11"/>
        <color rgb="FF000000"/>
        <rFont val="Noto Sans CJK SC"/>
        <family val="2"/>
      </rPr>
      <t>每月費</t>
    </r>
  </si>
  <si>
    <r>
      <rPr>
        <sz val="11"/>
        <color rgb="FF000000"/>
        <rFont val="Noto Sans CJK SC"/>
        <family val="2"/>
      </rPr>
      <t>例如額外觀測、稽核、</t>
    </r>
    <r>
      <rPr>
        <sz val="11"/>
        <color rgb="FF000000"/>
        <rFont val="Aptos"/>
      </rPr>
      <t>KMS</t>
    </r>
    <r>
      <rPr>
        <sz val="11"/>
        <color rgb="FF000000"/>
        <rFont val="Noto Sans CJK SC"/>
        <family val="2"/>
      </rPr>
      <t>、外部依賴的正式報價。</t>
    </r>
  </si>
  <si>
    <t>custom_aws</t>
  </si>
  <si>
    <t>其他外部供應商每月費</t>
  </si>
  <si>
    <r>
      <rPr>
        <sz val="11"/>
        <color rgb="FF000000"/>
        <rFont val="Aptos"/>
      </rPr>
      <t>LINE</t>
    </r>
    <r>
      <rPr>
        <sz val="11"/>
        <color rgb="FF000000"/>
        <rFont val="Noto Sans CJK SC"/>
        <family val="2"/>
      </rPr>
      <t xml:space="preserve">、第三方支援等；不納入 </t>
    </r>
    <r>
      <rPr>
        <sz val="11"/>
        <color rgb="FF000000"/>
        <rFont val="Aptos"/>
      </rPr>
      <t xml:space="preserve">AWS Support </t>
    </r>
    <r>
      <rPr>
        <sz val="11"/>
        <color rgb="FF000000"/>
        <rFont val="Noto Sans CJK SC"/>
        <family val="2"/>
      </rPr>
      <t>基數。</t>
    </r>
  </si>
  <si>
    <t>custom_vendor</t>
  </si>
  <si>
    <t>每月維運人時</t>
  </si>
  <si>
    <t>小時／月</t>
  </si>
  <si>
    <r>
      <rPr>
        <sz val="11"/>
        <color rgb="FF000000"/>
        <rFont val="Noto Sans CJK SC"/>
        <family val="2"/>
      </rPr>
      <t>尚未估工；</t>
    </r>
    <r>
      <rPr>
        <sz val="11"/>
        <color rgb="FF000000"/>
        <rFont val="Aptos"/>
      </rPr>
      <t xml:space="preserve">0 </t>
    </r>
    <r>
      <rPr>
        <sz val="11"/>
        <color rgb="FF000000"/>
        <rFont val="Noto Sans CJK SC"/>
        <family val="2"/>
      </rPr>
      <t>表示未納入，不代表不用維運。</t>
    </r>
  </si>
  <si>
    <t>labor_hours</t>
  </si>
  <si>
    <t>維運每小時成本</t>
  </si>
  <si>
    <r>
      <rPr>
        <sz val="11"/>
        <color rgb="FF000000"/>
        <rFont val="Aptos"/>
      </rPr>
      <t>USD</t>
    </r>
    <r>
      <rPr>
        <sz val="11"/>
        <color rgb="FF000000"/>
        <rFont val="Noto Sans CJK SC"/>
        <family val="2"/>
      </rPr>
      <t>／小時</t>
    </r>
  </si>
  <si>
    <t>由團隊自行填，與雲端帳单分開。</t>
  </si>
  <si>
    <t>labor_rate</t>
  </si>
  <si>
    <t>一次性搬遷／改造人時</t>
  </si>
  <si>
    <t>未估工；不混入每月雲端費。</t>
  </si>
  <si>
    <t>oneoff_hours</t>
  </si>
  <si>
    <r>
      <rPr>
        <sz val="11"/>
        <color rgb="FF000000"/>
        <rFont val="Noto Sans CJK SC"/>
        <family val="2"/>
      </rPr>
      <t xml:space="preserve">每月 </t>
    </r>
    <r>
      <rPr>
        <sz val="11"/>
        <color rgb="FF000000"/>
        <rFont val="Aptos"/>
      </rPr>
      <t xml:space="preserve">MQTT </t>
    </r>
    <r>
      <rPr>
        <sz val="11"/>
        <color rgb="FF000000"/>
        <rFont val="Noto Sans CJK SC"/>
        <family val="2"/>
      </rPr>
      <t>發布包數</t>
    </r>
  </si>
  <si>
    <t>包</t>
  </si>
  <si>
    <r>
      <rPr>
        <sz val="11"/>
        <color rgb="FF000000"/>
        <rFont val="Noto Sans CJK SC"/>
        <family val="2"/>
      </rPr>
      <t xml:space="preserve">假設每包 </t>
    </r>
    <r>
      <rPr>
        <sz val="11"/>
        <color rgb="FF000000"/>
        <rFont val="Aptos"/>
      </rPr>
      <t xml:space="preserve">batch </t>
    </r>
    <r>
      <rPr>
        <sz val="11"/>
        <color rgb="FF000000"/>
        <rFont val="Noto Sans CJK SC"/>
        <family val="2"/>
      </rPr>
      <t>個樣本；重送另外填。</t>
    </r>
  </si>
  <si>
    <r>
      <rPr>
        <sz val="11"/>
        <color rgb="FF000000"/>
        <rFont val="Noto Sans CJK SC"/>
        <family val="2"/>
      </rPr>
      <t xml:space="preserve">每包 </t>
    </r>
    <r>
      <rPr>
        <sz val="11"/>
        <color rgb="FF000000"/>
        <rFont val="Aptos"/>
      </rPr>
      <t xml:space="preserve">5 KiB </t>
    </r>
    <r>
      <rPr>
        <sz val="11"/>
        <color rgb="FF000000"/>
        <rFont val="Noto Sans CJK SC"/>
        <family val="2"/>
      </rPr>
      <t>計費單位</t>
    </r>
  </si>
  <si>
    <t>不是以整包只收一次。</t>
  </si>
  <si>
    <r>
      <rPr>
        <sz val="11"/>
        <color rgb="FF000000"/>
        <rFont val="Noto Sans CJK SC"/>
        <family val="2"/>
      </rPr>
      <t xml:space="preserve">每月上行 </t>
    </r>
    <r>
      <rPr>
        <sz val="11"/>
        <color rgb="FF000000"/>
        <rFont val="Aptos"/>
      </rPr>
      <t xml:space="preserve">payload </t>
    </r>
    <r>
      <rPr>
        <sz val="11"/>
        <color rgb="FF000000"/>
        <rFont val="Noto Sans CJK SC"/>
        <family val="2"/>
      </rPr>
      <t>量</t>
    </r>
  </si>
  <si>
    <r>
      <rPr>
        <sz val="11"/>
        <color rgb="FF000000"/>
        <rFont val="Noto Sans CJK SC"/>
        <family val="2"/>
      </rPr>
      <t xml:space="preserve">純 </t>
    </r>
    <r>
      <rPr>
        <sz val="11"/>
        <color rgb="FF000000"/>
        <rFont val="Aptos"/>
      </rPr>
      <t>payload</t>
    </r>
    <r>
      <rPr>
        <sz val="11"/>
        <color rgb="FF000000"/>
        <rFont val="Noto Sans CJK SC"/>
        <family val="2"/>
      </rPr>
      <t xml:space="preserve">，未含 </t>
    </r>
    <r>
      <rPr>
        <sz val="11"/>
        <color rgb="FF000000"/>
        <rFont val="Aptos"/>
      </rPr>
      <t>TLS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MQTT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 xml:space="preserve">SQS JSON </t>
    </r>
    <r>
      <rPr>
        <sz val="11"/>
        <color rgb="FF000000"/>
        <rFont val="Noto Sans CJK SC"/>
        <family val="2"/>
      </rPr>
      <t>額外流量。</t>
    </r>
  </si>
  <si>
    <r>
      <rPr>
        <sz val="11"/>
        <color rgb="FF000000"/>
        <rFont val="Aptos"/>
      </rPr>
      <t xml:space="preserve">IoT MQTT </t>
    </r>
    <r>
      <rPr>
        <sz val="11"/>
        <color rgb="FF000000"/>
        <rFont val="Noto Sans CJK SC"/>
        <family val="2"/>
      </rPr>
      <t>發布＋投遞單位</t>
    </r>
  </si>
  <si>
    <t>每個訂閱者的投遞都計價。</t>
  </si>
  <si>
    <r>
      <rPr>
        <sz val="11"/>
        <color rgb="FF000000"/>
        <rFont val="Aptos"/>
      </rPr>
      <t xml:space="preserve">IoT Rules </t>
    </r>
    <r>
      <rPr>
        <sz val="11"/>
        <color rgb="FF000000"/>
        <rFont val="Noto Sans CJK SC"/>
        <family val="2"/>
      </rPr>
      <t>路徑訊息單位</t>
    </r>
  </si>
  <si>
    <r>
      <rPr>
        <sz val="11"/>
        <color rgb="FF000000"/>
        <rFont val="Noto Sans CJK SC"/>
        <family val="2"/>
      </rPr>
      <t xml:space="preserve">以一般 </t>
    </r>
    <r>
      <rPr>
        <sz val="11"/>
        <color rgb="FF000000"/>
        <rFont val="Aptos"/>
      </rPr>
      <t xml:space="preserve">IoT topic </t>
    </r>
    <r>
      <rPr>
        <sz val="11"/>
        <color rgb="FF000000"/>
        <rFont val="Noto Sans CJK SC"/>
        <family val="2"/>
      </rPr>
      <t xml:space="preserve">發布，不假設 </t>
    </r>
    <r>
      <rPr>
        <sz val="11"/>
        <color rgb="FF000000"/>
        <rFont val="Aptos"/>
      </rPr>
      <t xml:space="preserve">Basic Ingest </t>
    </r>
    <r>
      <rPr>
        <sz val="11"/>
        <color rgb="FF000000"/>
        <rFont val="Noto Sans CJK SC"/>
        <family val="2"/>
      </rPr>
      <t>折扣。</t>
    </r>
  </si>
  <si>
    <r>
      <rPr>
        <b/>
        <sz val="22"/>
        <color rgb="FFFFFFFF"/>
        <rFont val="Aptos Display"/>
        <charset val="1"/>
      </rPr>
      <t xml:space="preserve">SHM </t>
    </r>
    <r>
      <rPr>
        <b/>
        <sz val="22"/>
        <color rgb="FFFFFFFF"/>
        <rFont val="Noto Sans CJK SC"/>
        <family val="2"/>
      </rPr>
      <t>服務模組</t>
    </r>
  </si>
  <si>
    <t>所有月費使用公式。獨立模組不重算其他模組的資源；支援與網路流量在各方案中按組合補計。</t>
  </si>
  <si>
    <t>代碼</t>
  </si>
  <si>
    <t>分類</t>
  </si>
  <si>
    <t>選項</t>
  </si>
  <si>
    <r>
      <rPr>
        <b/>
        <sz val="11"/>
        <color rgb="FFFFFFFF"/>
        <rFont val="Aptos"/>
      </rPr>
      <t xml:space="preserve">AWS </t>
    </r>
    <r>
      <rPr>
        <b/>
        <sz val="11"/>
        <color rgb="FFFFFFFF"/>
        <rFont val="Noto Sans CJK SC"/>
        <family val="2"/>
      </rPr>
      <t xml:space="preserve">月費 </t>
    </r>
    <r>
      <rPr>
        <b/>
        <sz val="11"/>
        <color rgb="FFFFFFFF"/>
        <rFont val="Aptos"/>
      </rPr>
      <t>USD</t>
    </r>
  </si>
  <si>
    <r>
      <rPr>
        <b/>
        <sz val="11"/>
        <color rgb="FFFFFFFF"/>
        <rFont val="Noto Sans CJK SC"/>
        <family val="2"/>
      </rPr>
      <t xml:space="preserve">第三方月費 </t>
    </r>
    <r>
      <rPr>
        <b/>
        <sz val="11"/>
        <color rgb="FFFFFFFF"/>
        <rFont val="Aptos"/>
      </rPr>
      <t>USD</t>
    </r>
  </si>
  <si>
    <t>包含內容與遷移條件</t>
  </si>
  <si>
    <t>狀態</t>
  </si>
  <si>
    <t>app16</t>
  </si>
  <si>
    <r>
      <rPr>
        <sz val="11"/>
        <color rgb="FF000000"/>
        <rFont val="Aptos"/>
      </rPr>
      <t xml:space="preserve">EC2 </t>
    </r>
    <r>
      <rPr>
        <sz val="11"/>
        <color rgb="FF000000"/>
        <rFont val="Noto Sans CJK SC"/>
        <family val="2"/>
      </rPr>
      <t xml:space="preserve">單機 </t>
    </r>
    <r>
      <rPr>
        <sz val="11"/>
        <color rgb="FF000000"/>
        <rFont val="Aptos"/>
      </rPr>
      <t>4C16G</t>
    </r>
  </si>
  <si>
    <r>
      <rPr>
        <sz val="11"/>
        <color rgb="FF000000"/>
        <rFont val="Aptos"/>
      </rPr>
      <t>m6i.xlarge</t>
    </r>
    <r>
      <rPr>
        <sz val="11"/>
        <color rgb="FF000000"/>
        <rFont val="Noto Sans CJK SC"/>
        <family val="2"/>
      </rPr>
      <t xml:space="preserve">；含系統／資料碟及 </t>
    </r>
    <r>
      <rPr>
        <sz val="11"/>
        <color rgb="FF000000"/>
        <rFont val="Aptos"/>
      </rPr>
      <t xml:space="preserve">EBS </t>
    </r>
    <r>
      <rPr>
        <sz val="11"/>
        <color rgb="FF000000"/>
        <rFont val="Noto Sans CJK SC"/>
        <family val="2"/>
      </rPr>
      <t xml:space="preserve">快照，可容納選為同機的服務；不是 </t>
    </r>
    <r>
      <rPr>
        <sz val="11"/>
        <color rgb="FF000000"/>
        <rFont val="Aptos"/>
      </rPr>
      <t>HA</t>
    </r>
    <r>
      <rPr>
        <sz val="11"/>
        <color rgb="FF000000"/>
        <rFont val="Noto Sans CJK SC"/>
        <family val="2"/>
      </rPr>
      <t>。</t>
    </r>
  </si>
  <si>
    <t>可估算；相容性待驗證</t>
  </si>
  <si>
    <t>app32</t>
  </si>
  <si>
    <r>
      <rPr>
        <sz val="11"/>
        <color rgb="FF000000"/>
        <rFont val="Aptos"/>
      </rPr>
      <t xml:space="preserve">EC2 </t>
    </r>
    <r>
      <rPr>
        <sz val="11"/>
        <color rgb="FF000000"/>
        <rFont val="Noto Sans CJK SC"/>
        <family val="2"/>
      </rPr>
      <t xml:space="preserve">單機 </t>
    </r>
    <r>
      <rPr>
        <sz val="11"/>
        <color rgb="FF000000"/>
        <rFont val="Aptos"/>
      </rPr>
      <t>4C32G</t>
    </r>
  </si>
  <si>
    <r>
      <rPr>
        <sz val="11"/>
        <color rgb="FF000000"/>
        <rFont val="Aptos"/>
      </rPr>
      <t>r6i.xlarge</t>
    </r>
    <r>
      <rPr>
        <sz val="11"/>
        <color rgb="FF000000"/>
        <rFont val="Noto Sans CJK SC"/>
        <family val="2"/>
      </rPr>
      <t xml:space="preserve">；含系統／資料碟及 </t>
    </r>
    <r>
      <rPr>
        <sz val="11"/>
        <color rgb="FF000000"/>
        <rFont val="Aptos"/>
      </rPr>
      <t xml:space="preserve">EBS </t>
    </r>
    <r>
      <rPr>
        <sz val="11"/>
        <color rgb="FF000000"/>
        <rFont val="Noto Sans CJK SC"/>
        <family val="2"/>
      </rPr>
      <t>快照。預留容量，不是已壓測規格。</t>
    </r>
  </si>
  <si>
    <t>appsmall</t>
  </si>
  <si>
    <r>
      <rPr>
        <sz val="11"/>
        <color rgb="FF000000"/>
        <rFont val="Aptos"/>
      </rPr>
      <t xml:space="preserve">EC2 </t>
    </r>
    <r>
      <rPr>
        <sz val="11"/>
        <color rgb="FF000000"/>
        <rFont val="Noto Sans CJK SC"/>
        <family val="2"/>
      </rPr>
      <t xml:space="preserve">應用 </t>
    </r>
    <r>
      <rPr>
        <sz val="11"/>
        <color rgb="FF000000"/>
        <rFont val="Aptos"/>
      </rPr>
      <t>2C8G</t>
    </r>
  </si>
  <si>
    <r>
      <rPr>
        <sz val="11"/>
        <color rgb="FF000000"/>
        <rFont val="Aptos"/>
      </rPr>
      <t xml:space="preserve">m6i.large </t>
    </r>
    <r>
      <rPr>
        <sz val="11"/>
        <color rgb="FF000000"/>
        <rFont val="Noto Sans CJK SC"/>
        <family val="2"/>
      </rPr>
      <t>應用主機；</t>
    </r>
    <r>
      <rPr>
        <sz val="11"/>
        <color rgb="FF000000"/>
        <rFont val="Aptos"/>
      </rPr>
      <t>Mongo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 xml:space="preserve">Influx </t>
    </r>
    <r>
      <rPr>
        <sz val="11"/>
        <color rgb="FF000000"/>
        <rFont val="Noto Sans CJK SC"/>
        <family val="2"/>
      </rPr>
      <t>另選獨立服務。</t>
    </r>
  </si>
  <si>
    <t>fg1</t>
  </si>
  <si>
    <r>
      <rPr>
        <sz val="11"/>
        <color rgb="FF000000"/>
        <rFont val="Aptos"/>
      </rPr>
      <t xml:space="preserve">Fargate </t>
    </r>
    <r>
      <rPr>
        <sz val="11"/>
        <color rgb="FF000000"/>
        <rFont val="Noto Sans CJK SC"/>
        <family val="2"/>
      </rPr>
      <t xml:space="preserve">單 </t>
    </r>
    <r>
      <rPr>
        <sz val="11"/>
        <color rgb="FF000000"/>
        <rFont val="Aptos"/>
      </rPr>
      <t>API</t>
    </r>
  </si>
  <si>
    <r>
      <rPr>
        <sz val="11"/>
        <color rgb="FF000000"/>
        <rFont val="Aptos"/>
      </rPr>
      <t>API 1</t>
    </r>
    <r>
      <rPr>
        <sz val="11"/>
        <color rgb="FF000000"/>
        <rFont val="Noto Sans CJK SC"/>
        <family val="2"/>
      </rPr>
      <t>份各</t>
    </r>
    <r>
      <rPr>
        <sz val="11"/>
        <color rgb="FF000000"/>
        <rFont val="Aptos"/>
      </rPr>
      <t>1vCPU/2GiB</t>
    </r>
    <r>
      <rPr>
        <sz val="11"/>
        <color rgb="FF000000"/>
        <rFont val="Noto Sans CJK SC"/>
        <family val="2"/>
      </rPr>
      <t>、</t>
    </r>
    <r>
      <rPr>
        <sz val="11"/>
        <color rgb="FF000000"/>
        <rFont val="Aptos"/>
      </rPr>
      <t>ingest</t>
    </r>
    <r>
      <rPr>
        <sz val="11"/>
        <color rgb="FF000000"/>
        <rFont val="Noto Sans CJK SC"/>
        <family val="2"/>
      </rPr>
      <t>一份</t>
    </r>
    <r>
      <rPr>
        <sz val="11"/>
        <color rgb="FF000000"/>
        <rFont val="Aptos"/>
      </rPr>
      <t>1/2</t>
    </r>
    <r>
      <rPr>
        <sz val="11"/>
        <color rgb="FF000000"/>
        <rFont val="Noto Sans CJK SC"/>
        <family val="2"/>
      </rPr>
      <t>、報表</t>
    </r>
    <r>
      <rPr>
        <sz val="11"/>
        <color rgb="FF000000"/>
        <rFont val="Aptos"/>
      </rPr>
      <t>worker</t>
    </r>
    <r>
      <rPr>
        <sz val="11"/>
        <color rgb="FF000000"/>
        <rFont val="Noto Sans CJK SC"/>
        <family val="2"/>
      </rPr>
      <t>一份</t>
    </r>
    <r>
      <rPr>
        <sz val="11"/>
        <color rgb="FF000000"/>
        <rFont val="Aptos"/>
      </rPr>
      <t>1/2</t>
    </r>
    <r>
      <rPr>
        <sz val="11"/>
        <color rgb="FF000000"/>
        <rFont val="Noto Sans CJK SC"/>
        <family val="2"/>
      </rPr>
      <t>、</t>
    </r>
    <r>
      <rPr>
        <sz val="11"/>
        <color rgb="FF000000"/>
        <rFont val="Aptos"/>
      </rPr>
      <t>scheduler</t>
    </r>
    <r>
      <rPr>
        <sz val="11"/>
        <color rgb="FF000000"/>
        <rFont val="Noto Sans CJK SC"/>
        <family val="2"/>
      </rPr>
      <t>一份</t>
    </r>
    <r>
      <rPr>
        <sz val="11"/>
        <color rgb="FF000000"/>
        <rFont val="Aptos"/>
      </rPr>
      <t>0.25/0.5</t>
    </r>
    <r>
      <rPr>
        <sz val="11"/>
        <color rgb="FF000000"/>
        <rFont val="Noto Sans CJK SC"/>
        <family val="2"/>
      </rPr>
      <t>；合計</t>
    </r>
    <r>
      <rPr>
        <sz val="11"/>
        <color rgb="FF000000"/>
        <rFont val="Aptos"/>
      </rPr>
      <t>3.25vCPU/6.5GiB</t>
    </r>
    <r>
      <rPr>
        <sz val="11"/>
        <color rgb="FF000000"/>
        <rFont val="Noto Sans CJK SC"/>
        <family val="2"/>
      </rPr>
      <t>。</t>
    </r>
    <r>
      <rPr>
        <sz val="11"/>
        <color rgb="FF000000"/>
        <rFont val="Aptos"/>
      </rPr>
      <t>API</t>
    </r>
    <r>
      <rPr>
        <sz val="11"/>
        <color rgb="FF000000"/>
        <rFont val="Noto Sans CJK SC"/>
        <family val="2"/>
      </rPr>
      <t xml:space="preserve">與排程需先拆開；不是原 </t>
    </r>
    <r>
      <rPr>
        <sz val="11"/>
        <color rgb="FF000000"/>
        <rFont val="Aptos"/>
      </rPr>
      <t xml:space="preserve">compose </t>
    </r>
    <r>
      <rPr>
        <sz val="11"/>
        <color rgb="FF000000"/>
        <rFont val="Noto Sans CJK SC"/>
        <family val="2"/>
      </rPr>
      <t>直接加副本。</t>
    </r>
  </si>
  <si>
    <t>fg2</t>
  </si>
  <si>
    <r>
      <rPr>
        <sz val="11"/>
        <color rgb="FF000000"/>
        <rFont val="Aptos"/>
      </rPr>
      <t xml:space="preserve">Fargate </t>
    </r>
    <r>
      <rPr>
        <sz val="11"/>
        <color rgb="FF000000"/>
        <rFont val="Noto Sans CJK SC"/>
        <family val="2"/>
      </rPr>
      <t xml:space="preserve">雙 </t>
    </r>
    <r>
      <rPr>
        <sz val="11"/>
        <color rgb="FF000000"/>
        <rFont val="Aptos"/>
      </rPr>
      <t>API</t>
    </r>
  </si>
  <si>
    <r>
      <rPr>
        <sz val="11"/>
        <color rgb="FF000000"/>
        <rFont val="Aptos"/>
      </rPr>
      <t>API 2</t>
    </r>
    <r>
      <rPr>
        <sz val="11"/>
        <color rgb="FF000000"/>
        <rFont val="Noto Sans CJK SC"/>
        <family val="2"/>
      </rPr>
      <t>份各</t>
    </r>
    <r>
      <rPr>
        <sz val="11"/>
        <color rgb="FF000000"/>
        <rFont val="Aptos"/>
      </rPr>
      <t>1vCPU/2GiB</t>
    </r>
    <r>
      <rPr>
        <sz val="11"/>
        <color rgb="FF000000"/>
        <rFont val="Noto Sans CJK SC"/>
        <family val="2"/>
      </rPr>
      <t>、</t>
    </r>
    <r>
      <rPr>
        <sz val="11"/>
        <color rgb="FF000000"/>
        <rFont val="Aptos"/>
      </rPr>
      <t>ingest</t>
    </r>
    <r>
      <rPr>
        <sz val="11"/>
        <color rgb="FF000000"/>
        <rFont val="Noto Sans CJK SC"/>
        <family val="2"/>
      </rPr>
      <t>一份</t>
    </r>
    <r>
      <rPr>
        <sz val="11"/>
        <color rgb="FF000000"/>
        <rFont val="Aptos"/>
      </rPr>
      <t>1/2</t>
    </r>
    <r>
      <rPr>
        <sz val="11"/>
        <color rgb="FF000000"/>
        <rFont val="Noto Sans CJK SC"/>
        <family val="2"/>
      </rPr>
      <t>、報表</t>
    </r>
    <r>
      <rPr>
        <sz val="11"/>
        <color rgb="FF000000"/>
        <rFont val="Aptos"/>
      </rPr>
      <t>worker</t>
    </r>
    <r>
      <rPr>
        <sz val="11"/>
        <color rgb="FF000000"/>
        <rFont val="Noto Sans CJK SC"/>
        <family val="2"/>
      </rPr>
      <t>一份</t>
    </r>
    <r>
      <rPr>
        <sz val="11"/>
        <color rgb="FF000000"/>
        <rFont val="Aptos"/>
      </rPr>
      <t>1/2</t>
    </r>
    <r>
      <rPr>
        <sz val="11"/>
        <color rgb="FF000000"/>
        <rFont val="Noto Sans CJK SC"/>
        <family val="2"/>
      </rPr>
      <t>、</t>
    </r>
    <r>
      <rPr>
        <sz val="11"/>
        <color rgb="FF000000"/>
        <rFont val="Aptos"/>
      </rPr>
      <t>scheduler</t>
    </r>
    <r>
      <rPr>
        <sz val="11"/>
        <color rgb="FF000000"/>
        <rFont val="Noto Sans CJK SC"/>
        <family val="2"/>
      </rPr>
      <t>一份</t>
    </r>
    <r>
      <rPr>
        <sz val="11"/>
        <color rgb="FF000000"/>
        <rFont val="Aptos"/>
      </rPr>
      <t>0.25/0.5</t>
    </r>
    <r>
      <rPr>
        <sz val="11"/>
        <color rgb="FF000000"/>
        <rFont val="Noto Sans CJK SC"/>
        <family val="2"/>
      </rPr>
      <t>；合計</t>
    </r>
    <r>
      <rPr>
        <sz val="11"/>
        <color rgb="FF000000"/>
        <rFont val="Aptos"/>
      </rPr>
      <t>4.25vCPU/8.5GiB</t>
    </r>
    <r>
      <rPr>
        <sz val="11"/>
        <color rgb="FF000000"/>
        <rFont val="Noto Sans CJK SC"/>
        <family val="2"/>
      </rPr>
      <t>。</t>
    </r>
    <r>
      <rPr>
        <sz val="11"/>
        <color rgb="FF000000"/>
        <rFont val="Aptos"/>
      </rPr>
      <t>API</t>
    </r>
    <r>
      <rPr>
        <sz val="11"/>
        <color rgb="FF000000"/>
        <rFont val="Noto Sans CJK SC"/>
        <family val="2"/>
      </rPr>
      <t xml:space="preserve">與排程需先拆開；不是原 </t>
    </r>
    <r>
      <rPr>
        <sz val="11"/>
        <color rgb="FF000000"/>
        <rFont val="Aptos"/>
      </rPr>
      <t xml:space="preserve">compose </t>
    </r>
    <r>
      <rPr>
        <sz val="11"/>
        <color rgb="FF000000"/>
        <rFont val="Noto Sans CJK SC"/>
        <family val="2"/>
      </rPr>
      <t>直接加副本。</t>
    </r>
  </si>
  <si>
    <t>frontlocal</t>
  </si>
  <si>
    <r>
      <rPr>
        <sz val="11"/>
        <color rgb="FF000000"/>
        <rFont val="Noto Sans CJK SC"/>
        <family val="2"/>
      </rPr>
      <t xml:space="preserve">沿用 </t>
    </r>
    <r>
      <rPr>
        <sz val="11"/>
        <color rgb="FF000000"/>
        <rFont val="Aptos"/>
      </rPr>
      <t>Nginx</t>
    </r>
    <r>
      <rPr>
        <sz val="11"/>
        <color rgb="FF000000"/>
        <rFont val="Noto Sans CJK SC"/>
        <family val="2"/>
      </rPr>
      <t xml:space="preserve">；僅適用 </t>
    </r>
    <r>
      <rPr>
        <sz val="11"/>
        <color rgb="FF000000"/>
        <rFont val="Aptos"/>
      </rPr>
      <t xml:space="preserve">EC2 </t>
    </r>
    <r>
      <rPr>
        <sz val="11"/>
        <color rgb="FF000000"/>
        <rFont val="Noto Sans CJK SC"/>
        <family val="2"/>
      </rPr>
      <t>選項。</t>
    </r>
  </si>
  <si>
    <t>frontcdn</t>
  </si>
  <si>
    <r>
      <rPr>
        <sz val="11"/>
        <color rgb="FF000000"/>
        <rFont val="Aptos"/>
      </rPr>
      <t>S3</t>
    </r>
    <r>
      <rPr>
        <sz val="11"/>
        <color rgb="FF000000"/>
        <rFont val="Noto Sans CJK SC"/>
        <family val="2"/>
      </rPr>
      <t>＋</t>
    </r>
    <r>
      <rPr>
        <sz val="11"/>
        <color rgb="FF000000"/>
        <rFont val="Aptos"/>
      </rPr>
      <t>CloudFront</t>
    </r>
  </si>
  <si>
    <r>
      <rPr>
        <sz val="11"/>
        <color rgb="FF000000"/>
        <rFont val="Noto Sans CJK SC"/>
        <family val="2"/>
      </rPr>
      <t>含</t>
    </r>
    <r>
      <rPr>
        <sz val="11"/>
        <color rgb="FF000000"/>
        <rFont val="Aptos"/>
      </rPr>
      <t>5GB</t>
    </r>
    <r>
      <rPr>
        <sz val="11"/>
        <color rgb="FF000000"/>
        <rFont val="Noto Sans CJK SC"/>
        <family val="2"/>
      </rPr>
      <t>靜態網站、</t>
    </r>
    <r>
      <rPr>
        <sz val="11"/>
        <color rgb="FF000000"/>
        <rFont val="Aptos"/>
      </rPr>
      <t>CDN</t>
    </r>
    <r>
      <rPr>
        <sz val="11"/>
        <color rgb="FF000000"/>
        <rFont val="Noto Sans CJK SC"/>
        <family val="2"/>
      </rPr>
      <t>首級距流量／請求；不扣帳號共用免費額度。</t>
    </r>
    <r>
      <rPr>
        <sz val="11"/>
        <color rgb="FF000000"/>
        <rFont val="Aptos"/>
      </rPr>
      <t xml:space="preserve">SPA </t>
    </r>
    <r>
      <rPr>
        <sz val="11"/>
        <color rgb="FF000000"/>
        <rFont val="Noto Sans CJK SC"/>
        <family val="2"/>
      </rPr>
      <t>路由、</t>
    </r>
    <r>
      <rPr>
        <sz val="11"/>
        <color rgb="FF000000"/>
        <rFont val="Aptos"/>
      </rPr>
      <t>API URL</t>
    </r>
    <r>
      <rPr>
        <sz val="11"/>
        <color rgb="FF000000"/>
        <rFont val="Noto Sans CJK SC"/>
        <family val="2"/>
      </rPr>
      <t>與</t>
    </r>
    <r>
      <rPr>
        <sz val="11"/>
        <color rgb="FF000000"/>
        <rFont val="Aptos"/>
      </rPr>
      <t>OAC</t>
    </r>
    <r>
      <rPr>
        <sz val="11"/>
        <color rgb="FF000000"/>
        <rFont val="Noto Sans CJK SC"/>
        <family val="2"/>
      </rPr>
      <t>需配置。</t>
    </r>
  </si>
  <si>
    <t>mqttlocal</t>
  </si>
  <si>
    <r>
      <rPr>
        <sz val="11"/>
        <color rgb="FF000000"/>
        <rFont val="Aptos"/>
      </rPr>
      <t xml:space="preserve">Mosquitto </t>
    </r>
    <r>
      <rPr>
        <sz val="11"/>
        <color rgb="FF000000"/>
        <rFont val="Noto Sans CJK SC"/>
        <family val="2"/>
      </rPr>
      <t>與應用同機</t>
    </r>
  </si>
  <si>
    <r>
      <rPr>
        <sz val="11"/>
        <color rgb="FF000000"/>
        <rFont val="Noto Sans CJK SC"/>
        <family val="2"/>
      </rPr>
      <t xml:space="preserve">含在 </t>
    </r>
    <r>
      <rPr>
        <sz val="11"/>
        <color rgb="FF000000"/>
        <rFont val="Aptos"/>
      </rPr>
      <t xml:space="preserve">EC2 </t>
    </r>
    <r>
      <rPr>
        <sz val="11"/>
        <color rgb="FF000000"/>
        <rFont val="Noto Sans CJK SC"/>
        <family val="2"/>
      </rPr>
      <t>運算中；</t>
    </r>
    <r>
      <rPr>
        <sz val="11"/>
        <color rgb="FF000000"/>
        <rFont val="Aptos"/>
      </rPr>
      <t>TLS</t>
    </r>
    <r>
      <rPr>
        <sz val="11"/>
        <color rgb="FF000000"/>
        <rFont val="Noto Sans CJK SC"/>
        <family val="2"/>
      </rPr>
      <t>、</t>
    </r>
    <r>
      <rPr>
        <sz val="11"/>
        <color rgb="FF000000"/>
        <rFont val="Aptos"/>
      </rPr>
      <t>ACL</t>
    </r>
    <r>
      <rPr>
        <sz val="11"/>
        <color rgb="FF000000"/>
        <rFont val="Noto Sans CJK SC"/>
        <family val="2"/>
      </rPr>
      <t>、持久化仍自行維護。</t>
    </r>
  </si>
  <si>
    <t>mqttbox</t>
  </si>
  <si>
    <r>
      <rPr>
        <sz val="11"/>
        <color rgb="FF000000"/>
        <rFont val="Aptos"/>
      </rPr>
      <t xml:space="preserve">Mosquitto </t>
    </r>
    <r>
      <rPr>
        <sz val="11"/>
        <color rgb="FF000000"/>
        <rFont val="Noto Sans CJK SC"/>
        <family val="2"/>
      </rPr>
      <t xml:space="preserve">獨立 </t>
    </r>
    <r>
      <rPr>
        <sz val="11"/>
        <color rgb="FF000000"/>
        <rFont val="Aptos"/>
      </rPr>
      <t>EC2</t>
    </r>
  </si>
  <si>
    <r>
      <rPr>
        <sz val="11"/>
        <color rgb="FF000000"/>
        <rFont val="Aptos"/>
      </rPr>
      <t>2vCPU/8GiB</t>
    </r>
    <r>
      <rPr>
        <sz val="11"/>
        <color rgb="FF000000"/>
        <rFont val="Noto Sans CJK SC"/>
        <family val="2"/>
      </rPr>
      <t>，</t>
    </r>
    <r>
      <rPr>
        <sz val="11"/>
        <color rgb="FF000000"/>
        <rFont val="Aptos"/>
      </rPr>
      <t>1</t>
    </r>
    <r>
      <rPr>
        <sz val="11"/>
        <color rgb="FF000000"/>
        <rFont val="Noto Sans CJK SC"/>
        <family val="2"/>
      </rPr>
      <t>個固定</t>
    </r>
    <r>
      <rPr>
        <sz val="11"/>
        <color rgb="FF000000"/>
        <rFont val="Aptos"/>
      </rPr>
      <t>IPv4</t>
    </r>
    <r>
      <rPr>
        <sz val="11"/>
        <color rgb="FF000000"/>
        <rFont val="Noto Sans CJK SC"/>
        <family val="2"/>
      </rPr>
      <t>，</t>
    </r>
    <r>
      <rPr>
        <sz val="11"/>
        <color rgb="FF000000"/>
        <rFont val="Aptos"/>
      </rPr>
      <t>system EBS+</t>
    </r>
    <r>
      <rPr>
        <sz val="11"/>
        <color rgb="FF000000"/>
        <rFont val="Noto Sans CJK SC"/>
        <family val="2"/>
      </rPr>
      <t>快照；單</t>
    </r>
    <r>
      <rPr>
        <sz val="11"/>
        <color rgb="FF000000"/>
        <rFont val="Aptos"/>
      </rPr>
      <t>broker</t>
    </r>
    <r>
      <rPr>
        <sz val="11"/>
        <color rgb="FF000000"/>
        <rFont val="Noto Sans CJK SC"/>
        <family val="2"/>
      </rPr>
      <t>，不是</t>
    </r>
    <r>
      <rPr>
        <sz val="11"/>
        <color rgb="FF000000"/>
        <rFont val="Aptos"/>
      </rPr>
      <t>HA</t>
    </r>
    <r>
      <rPr>
        <sz val="11"/>
        <color rgb="FF000000"/>
        <rFont val="Noto Sans CJK SC"/>
        <family val="2"/>
      </rPr>
      <t>。</t>
    </r>
  </si>
  <si>
    <t>iotmqtt</t>
  </si>
  <si>
    <r>
      <rPr>
        <sz val="11"/>
        <color rgb="FF000000"/>
        <rFont val="Aptos"/>
      </rPr>
      <t>IoT Core</t>
    </r>
    <r>
      <rPr>
        <sz val="11"/>
        <color rgb="FF000000"/>
        <rFont val="Noto Sans CJK SC"/>
        <family val="2"/>
      </rPr>
      <t>＋</t>
    </r>
    <r>
      <rPr>
        <sz val="11"/>
        <color rgb="FF000000"/>
        <rFont val="Aptos"/>
      </rPr>
      <t>MQTT worker</t>
    </r>
  </si>
  <si>
    <r>
      <rPr>
        <sz val="11"/>
        <color rgb="FF000000"/>
        <rFont val="Noto Sans CJK SC"/>
        <family val="2"/>
      </rPr>
      <t>裝置</t>
    </r>
    <r>
      <rPr>
        <sz val="11"/>
        <color rgb="FF000000"/>
        <rFont val="Aptos"/>
      </rPr>
      <t>TLS</t>
    </r>
    <r>
      <rPr>
        <sz val="11"/>
        <color rgb="FF000000"/>
        <rFont val="Noto Sans CJK SC"/>
        <family val="2"/>
      </rPr>
      <t>／憑證與</t>
    </r>
    <r>
      <rPr>
        <sz val="11"/>
        <color rgb="FF000000"/>
        <rFont val="Aptos"/>
      </rPr>
      <t>policy</t>
    </r>
    <r>
      <rPr>
        <sz val="11"/>
        <color rgb="FF000000"/>
        <rFont val="Noto Sans CJK SC"/>
        <family val="2"/>
      </rPr>
      <t>要改造；</t>
    </r>
    <r>
      <rPr>
        <sz val="11"/>
        <color rgb="FF000000"/>
        <rFont val="Aptos"/>
      </rPr>
      <t>worker</t>
    </r>
    <r>
      <rPr>
        <sz val="11"/>
        <color rgb="FF000000"/>
        <rFont val="Noto Sans CJK SC"/>
        <family val="2"/>
      </rPr>
      <t>訂閱</t>
    </r>
    <r>
      <rPr>
        <sz val="11"/>
        <color rgb="FF000000"/>
        <rFont val="Aptos"/>
      </rPr>
      <t>IoT Core</t>
    </r>
    <r>
      <rPr>
        <sz val="11"/>
        <color rgb="FF000000"/>
        <rFont val="Noto Sans CJK SC"/>
        <family val="2"/>
      </rPr>
      <t>，每包投遞也收費；不自動得到持久入庫佇列。</t>
    </r>
  </si>
  <si>
    <t>iotsqs</t>
  </si>
  <si>
    <r>
      <rPr>
        <sz val="11"/>
        <color rgb="FF000000"/>
        <rFont val="Aptos"/>
      </rPr>
      <t>IoT Core</t>
    </r>
    <r>
      <rPr>
        <sz val="11"/>
        <color rgb="FF000000"/>
        <rFont val="Noto Sans CJK SC"/>
        <family val="2"/>
      </rPr>
      <t>＋</t>
    </r>
    <r>
      <rPr>
        <sz val="11"/>
        <color rgb="FF000000"/>
        <rFont val="Aptos"/>
      </rPr>
      <t>Rules</t>
    </r>
    <r>
      <rPr>
        <sz val="11"/>
        <color rgb="FF000000"/>
        <rFont val="Noto Sans CJK SC"/>
        <family val="2"/>
      </rPr>
      <t>＋</t>
    </r>
    <r>
      <rPr>
        <sz val="11"/>
        <color rgb="FF000000"/>
        <rFont val="Aptos"/>
      </rPr>
      <t>SQS</t>
    </r>
  </si>
  <si>
    <r>
      <rPr>
        <sz val="11"/>
        <color rgb="FF000000"/>
        <rFont val="Noto Sans CJK SC"/>
        <family val="2"/>
      </rPr>
      <t>資料</t>
    </r>
    <r>
      <rPr>
        <sz val="11"/>
        <color rgb="FF000000"/>
        <rFont val="Aptos"/>
      </rPr>
      <t>topic</t>
    </r>
    <r>
      <rPr>
        <sz val="11"/>
        <color rgb="FF000000"/>
        <rFont val="Noto Sans CJK SC"/>
        <family val="2"/>
      </rPr>
      <t>經</t>
    </r>
    <r>
      <rPr>
        <sz val="11"/>
        <color rgb="FF000000"/>
        <rFont val="Aptos"/>
      </rPr>
      <t>rule</t>
    </r>
    <r>
      <rPr>
        <sz val="11"/>
        <color rgb="FF000000"/>
        <rFont val="Noto Sans CJK SC"/>
        <family val="2"/>
      </rPr>
      <t>投遞</t>
    </r>
    <r>
      <rPr>
        <sz val="11"/>
        <color rgb="FF000000"/>
        <rFont val="Aptos"/>
      </rPr>
      <t>SQS</t>
    </r>
    <r>
      <rPr>
        <sz val="11"/>
        <color rgb="FF000000"/>
        <rFont val="Noto Sans CJK SC"/>
        <family val="2"/>
      </rPr>
      <t>，</t>
    </r>
    <r>
      <rPr>
        <sz val="11"/>
        <color rgb="FF000000"/>
        <rFont val="Aptos"/>
      </rPr>
      <t>worker</t>
    </r>
    <r>
      <rPr>
        <sz val="11"/>
        <color rgb="FF000000"/>
        <rFont val="Noto Sans CJK SC"/>
        <family val="2"/>
      </rPr>
      <t>改從</t>
    </r>
    <r>
      <rPr>
        <sz val="11"/>
        <color rgb="FF000000"/>
        <rFont val="Aptos"/>
      </rPr>
      <t>SQS</t>
    </r>
    <r>
      <rPr>
        <sz val="11"/>
        <color rgb="FF000000"/>
        <rFont val="Noto Sans CJK SC"/>
        <family val="2"/>
      </rPr>
      <t>消費；控制仍走</t>
    </r>
    <r>
      <rPr>
        <sz val="11"/>
        <color rgb="FF000000"/>
        <rFont val="Aptos"/>
      </rPr>
      <t>MQTT</t>
    </r>
    <r>
      <rPr>
        <sz val="11"/>
        <color rgb="FF000000"/>
        <rFont val="Noto Sans CJK SC"/>
        <family val="2"/>
      </rPr>
      <t>。含每包</t>
    </r>
    <r>
      <rPr>
        <sz val="11"/>
        <color rgb="FF000000"/>
        <rFont val="Aptos"/>
      </rPr>
      <t>1rule/1action</t>
    </r>
    <r>
      <rPr>
        <sz val="11"/>
        <color rgb="FF000000"/>
        <rFont val="Noto Sans CJK SC"/>
        <family val="2"/>
      </rPr>
      <t>及</t>
    </r>
    <r>
      <rPr>
        <sz val="11"/>
        <color rgb="FF000000"/>
        <rFont val="Aptos"/>
      </rPr>
      <t>SQS</t>
    </r>
    <r>
      <rPr>
        <sz val="11"/>
        <color rgb="FF000000"/>
        <rFont val="Noto Sans CJK SC"/>
        <family val="2"/>
      </rPr>
      <t>請求；重複處理、</t>
    </r>
    <r>
      <rPr>
        <sz val="11"/>
        <color rgb="FF000000"/>
        <rFont val="Aptos"/>
      </rPr>
      <t>DLQ</t>
    </r>
    <r>
      <rPr>
        <sz val="11"/>
        <color rgb="FF000000"/>
        <rFont val="Noto Sans CJK SC"/>
        <family val="2"/>
      </rPr>
      <t>、</t>
    </r>
    <r>
      <rPr>
        <sz val="11"/>
        <color rgb="FF000000"/>
        <rFont val="Aptos"/>
      </rPr>
      <t>rule</t>
    </r>
    <r>
      <rPr>
        <sz val="11"/>
        <color rgb="FF000000"/>
        <rFont val="Noto Sans CJK SC"/>
        <family val="2"/>
      </rPr>
      <t>失敗仍需實作。</t>
    </r>
  </si>
  <si>
    <t>mongolocal</t>
  </si>
  <si>
    <r>
      <rPr>
        <sz val="11"/>
        <color rgb="FF000000"/>
        <rFont val="Aptos"/>
      </rPr>
      <t xml:space="preserve">MongoDB </t>
    </r>
    <r>
      <rPr>
        <sz val="11"/>
        <color rgb="FF000000"/>
        <rFont val="Noto Sans CJK SC"/>
        <family val="2"/>
      </rPr>
      <t>與應用同機</t>
    </r>
  </si>
  <si>
    <r>
      <rPr>
        <sz val="11"/>
        <color rgb="FF000000"/>
        <rFont val="Noto Sans CJK SC"/>
        <family val="2"/>
      </rPr>
      <t>與</t>
    </r>
    <r>
      <rPr>
        <sz val="11"/>
        <color rgb="FF000000"/>
        <rFont val="Aptos"/>
      </rPr>
      <t>EC2</t>
    </r>
    <r>
      <rPr>
        <sz val="11"/>
        <color rgb="FF000000"/>
        <rFont val="Noto Sans CJK SC"/>
        <family val="2"/>
      </rPr>
      <t>共用記憶體／磁碟；不含版本升級工時。</t>
    </r>
  </si>
  <si>
    <t>mongobox</t>
  </si>
  <si>
    <r>
      <rPr>
        <sz val="11"/>
        <color rgb="FF000000"/>
        <rFont val="Aptos"/>
      </rPr>
      <t xml:space="preserve">MongoDB </t>
    </r>
    <r>
      <rPr>
        <sz val="11"/>
        <color rgb="FF000000"/>
        <rFont val="Noto Sans CJK SC"/>
        <family val="2"/>
      </rPr>
      <t xml:space="preserve">獨立 </t>
    </r>
    <r>
      <rPr>
        <sz val="11"/>
        <color rgb="FF000000"/>
        <rFont val="Aptos"/>
      </rPr>
      <t>EC2</t>
    </r>
  </si>
  <si>
    <r>
      <rPr>
        <sz val="11"/>
        <color rgb="FF000000"/>
        <rFont val="Aptos"/>
      </rPr>
      <t>r6i.large 2vCPU/16GiB</t>
    </r>
    <r>
      <rPr>
        <sz val="11"/>
        <color rgb="FF000000"/>
        <rFont val="Noto Sans CJK SC"/>
        <family val="2"/>
      </rPr>
      <t>；單節點，非</t>
    </r>
    <r>
      <rPr>
        <sz val="11"/>
        <color rgb="FF000000"/>
        <rFont val="Aptos"/>
      </rPr>
      <t>replica set</t>
    </r>
    <r>
      <rPr>
        <sz val="11"/>
        <color rgb="FF000000"/>
        <rFont val="Noto Sans CJK SC"/>
        <family val="2"/>
      </rPr>
      <t>；</t>
    </r>
    <r>
      <rPr>
        <sz val="11"/>
        <color rgb="FF000000"/>
        <rFont val="Aptos"/>
      </rPr>
      <t>OS</t>
    </r>
    <r>
      <rPr>
        <sz val="11"/>
        <color rgb="FF000000"/>
        <rFont val="Noto Sans CJK SC"/>
        <family val="2"/>
      </rPr>
      <t>、</t>
    </r>
    <r>
      <rPr>
        <sz val="11"/>
        <color rgb="FF000000"/>
        <rFont val="Aptos"/>
      </rPr>
      <t>DB</t>
    </r>
    <r>
      <rPr>
        <sz val="11"/>
        <color rgb="FF000000"/>
        <rFont val="Noto Sans CJK SC"/>
        <family val="2"/>
      </rPr>
      <t>、還原自行維護。</t>
    </r>
  </si>
  <si>
    <t>atlasm20</t>
  </si>
  <si>
    <r>
      <rPr>
        <sz val="11"/>
        <color rgb="FF000000"/>
        <rFont val="Aptos"/>
      </rPr>
      <t xml:space="preserve">Atlas M20 </t>
    </r>
    <r>
      <rPr>
        <sz val="11"/>
        <color rgb="FF000000"/>
        <rFont val="Noto Sans CJK SC"/>
        <family val="2"/>
      </rPr>
      <t>三節點</t>
    </r>
  </si>
  <si>
    <r>
      <rPr>
        <sz val="11"/>
        <color rgb="FF000000"/>
        <rFont val="Noto Sans CJK SC"/>
        <family val="2"/>
      </rPr>
      <t>東京</t>
    </r>
    <r>
      <rPr>
        <sz val="11"/>
        <color rgb="FF000000"/>
        <rFont val="Aptos"/>
      </rPr>
      <t>M20</t>
    </r>
    <r>
      <rPr>
        <sz val="11"/>
        <color rgb="FF000000"/>
        <rFont val="Noto Sans CJK SC"/>
        <family val="2"/>
      </rPr>
      <t>三節點，已含叢集預設儲存；加網路比例預算和備份。</t>
    </r>
    <r>
      <rPr>
        <sz val="11"/>
        <color rgb="FF000000"/>
        <rFont val="Aptos"/>
      </rPr>
      <t>M20</t>
    </r>
    <r>
      <rPr>
        <sz val="11"/>
        <color rgb="FF000000"/>
        <rFont val="Noto Sans CJK SC"/>
        <family val="2"/>
      </rPr>
      <t>為較小方案；</t>
    </r>
    <r>
      <rPr>
        <sz val="11"/>
        <color rgb="FF000000"/>
        <rFont val="Aptos"/>
      </rPr>
      <t>M30</t>
    </r>
    <r>
      <rPr>
        <sz val="11"/>
        <color rgb="FF000000"/>
        <rFont val="Noto Sans CJK SC"/>
        <family val="2"/>
      </rPr>
      <t>需工作集壓測。</t>
    </r>
    <r>
      <rPr>
        <sz val="11"/>
        <color rgb="FF000000"/>
        <rFont val="Aptos"/>
      </rPr>
      <t>4.2</t>
    </r>
    <r>
      <rPr>
        <sz val="11"/>
        <color rgb="FF000000"/>
        <rFont val="Noto Sans CJK SC"/>
        <family val="2"/>
      </rPr>
      <t>資料與</t>
    </r>
    <r>
      <rPr>
        <sz val="11"/>
        <color rgb="FF000000"/>
        <rFont val="Aptos"/>
      </rPr>
      <t>driver</t>
    </r>
    <r>
      <rPr>
        <sz val="11"/>
        <color rgb="FF000000"/>
        <rFont val="Noto Sans CJK SC"/>
        <family val="2"/>
      </rPr>
      <t>先升級驗證。</t>
    </r>
  </si>
  <si>
    <t>atlasm30</t>
  </si>
  <si>
    <r>
      <rPr>
        <sz val="11"/>
        <color rgb="FF000000"/>
        <rFont val="Aptos"/>
      </rPr>
      <t xml:space="preserve">Atlas M30 </t>
    </r>
    <r>
      <rPr>
        <sz val="11"/>
        <color rgb="FF000000"/>
        <rFont val="Noto Sans CJK SC"/>
        <family val="2"/>
      </rPr>
      <t>三節點</t>
    </r>
  </si>
  <si>
    <r>
      <rPr>
        <sz val="11"/>
        <color rgb="FF000000"/>
        <rFont val="Noto Sans CJK SC"/>
        <family val="2"/>
      </rPr>
      <t>東京</t>
    </r>
    <r>
      <rPr>
        <sz val="11"/>
        <color rgb="FF000000"/>
        <rFont val="Aptos"/>
      </rPr>
      <t>M30</t>
    </r>
    <r>
      <rPr>
        <sz val="11"/>
        <color rgb="FF000000"/>
        <rFont val="Noto Sans CJK SC"/>
        <family val="2"/>
      </rPr>
      <t>三節點，已含叢集預設儲存；加網路比例預算和備份。</t>
    </r>
    <r>
      <rPr>
        <sz val="11"/>
        <color rgb="FF000000"/>
        <rFont val="Aptos"/>
      </rPr>
      <t>M20</t>
    </r>
    <r>
      <rPr>
        <sz val="11"/>
        <color rgb="FF000000"/>
        <rFont val="Noto Sans CJK SC"/>
        <family val="2"/>
      </rPr>
      <t>為較小方案；</t>
    </r>
    <r>
      <rPr>
        <sz val="11"/>
        <color rgb="FF000000"/>
        <rFont val="Aptos"/>
      </rPr>
      <t>M30</t>
    </r>
    <r>
      <rPr>
        <sz val="11"/>
        <color rgb="FF000000"/>
        <rFont val="Noto Sans CJK SC"/>
        <family val="2"/>
      </rPr>
      <t>需工作集壓測。</t>
    </r>
    <r>
      <rPr>
        <sz val="11"/>
        <color rgb="FF000000"/>
        <rFont val="Aptos"/>
      </rPr>
      <t>4.2</t>
    </r>
    <r>
      <rPr>
        <sz val="11"/>
        <color rgb="FF000000"/>
        <rFont val="Noto Sans CJK SC"/>
        <family val="2"/>
      </rPr>
      <t>資料與</t>
    </r>
    <r>
      <rPr>
        <sz val="11"/>
        <color rgb="FF000000"/>
        <rFont val="Aptos"/>
      </rPr>
      <t>driver</t>
    </r>
    <r>
      <rPr>
        <sz val="11"/>
        <color rgb="FF000000"/>
        <rFont val="Noto Sans CJK SC"/>
        <family val="2"/>
      </rPr>
      <t>先升級驗證。</t>
    </r>
  </si>
  <si>
    <t>influxlocal</t>
  </si>
  <si>
    <r>
      <rPr>
        <sz val="11"/>
        <color rgb="FF000000"/>
        <rFont val="Aptos"/>
      </rPr>
      <t xml:space="preserve">InfluxDB </t>
    </r>
    <r>
      <rPr>
        <sz val="11"/>
        <color rgb="FF000000"/>
        <rFont val="Noto Sans CJK SC"/>
        <family val="2"/>
      </rPr>
      <t>與應用同機</t>
    </r>
  </si>
  <si>
    <r>
      <rPr>
        <sz val="11"/>
        <color rgb="FF000000"/>
        <rFont val="Aptos"/>
      </rPr>
      <t>EC2</t>
    </r>
    <r>
      <rPr>
        <sz val="11"/>
        <color rgb="FF000000"/>
        <rFont val="Noto Sans CJK SC"/>
        <family val="2"/>
      </rPr>
      <t>自架</t>
    </r>
    <r>
      <rPr>
        <sz val="11"/>
        <color rgb="FF000000"/>
        <rFont val="Aptos"/>
      </rPr>
      <t>2.7</t>
    </r>
    <r>
      <rPr>
        <sz val="11"/>
        <color rgb="FF000000"/>
        <rFont val="Noto Sans CJK SC"/>
        <family val="2"/>
      </rPr>
      <t>，保存期沿用；不是</t>
    </r>
    <r>
      <rPr>
        <sz val="11"/>
        <color rgb="FF000000"/>
        <rFont val="Aptos"/>
      </rPr>
      <t>S3</t>
    </r>
    <r>
      <rPr>
        <sz val="11"/>
        <color rgb="FF000000"/>
        <rFont val="Noto Sans CJK SC"/>
        <family val="2"/>
      </rPr>
      <t>自動歸檔。</t>
    </r>
  </si>
  <si>
    <t>influxbox</t>
  </si>
  <si>
    <r>
      <rPr>
        <sz val="11"/>
        <color rgb="FF000000"/>
        <rFont val="Aptos"/>
      </rPr>
      <t xml:space="preserve">InfluxDB </t>
    </r>
    <r>
      <rPr>
        <sz val="11"/>
        <color rgb="FF000000"/>
        <rFont val="Noto Sans CJK SC"/>
        <family val="2"/>
      </rPr>
      <t xml:space="preserve">獨立 </t>
    </r>
    <r>
      <rPr>
        <sz val="11"/>
        <color rgb="FF000000"/>
        <rFont val="Aptos"/>
      </rPr>
      <t>EC2</t>
    </r>
  </si>
  <si>
    <r>
      <rPr>
        <sz val="11"/>
        <color rgb="FF000000"/>
        <rFont val="Aptos"/>
      </rPr>
      <t>r6i.large 2vCPU/16GiB</t>
    </r>
    <r>
      <rPr>
        <sz val="11"/>
        <color rgb="FF000000"/>
        <rFont val="Noto Sans CJK SC"/>
        <family val="2"/>
      </rPr>
      <t>、單</t>
    </r>
    <r>
      <rPr>
        <sz val="11"/>
        <color rgb="FF000000"/>
        <rFont val="Aptos"/>
      </rPr>
      <t>OSS instance</t>
    </r>
    <r>
      <rPr>
        <sz val="11"/>
        <color rgb="FF000000"/>
        <rFont val="Noto Sans CJK SC"/>
        <family val="2"/>
      </rPr>
      <t>；不形成自動</t>
    </r>
    <r>
      <rPr>
        <sz val="11"/>
        <color rgb="FF000000"/>
        <rFont val="Aptos"/>
      </rPr>
      <t>failover</t>
    </r>
    <r>
      <rPr>
        <sz val="11"/>
        <color rgb="FF000000"/>
        <rFont val="Noto Sans CJK SC"/>
        <family val="2"/>
      </rPr>
      <t>。</t>
    </r>
  </si>
  <si>
    <t>influx1</t>
  </si>
  <si>
    <r>
      <rPr>
        <sz val="11"/>
        <color rgb="FF000000"/>
        <rFont val="Noto Sans CJK SC"/>
        <family val="2"/>
      </rPr>
      <t xml:space="preserve">託管 </t>
    </r>
    <r>
      <rPr>
        <sz val="11"/>
        <color rgb="FF000000"/>
        <rFont val="Aptos"/>
      </rPr>
      <t xml:space="preserve">InfluxDB 2 </t>
    </r>
    <r>
      <rPr>
        <sz val="11"/>
        <color rgb="FF000000"/>
        <rFont val="Noto Sans CJK SC"/>
        <family val="2"/>
      </rPr>
      <t xml:space="preserve">單 </t>
    </r>
    <r>
      <rPr>
        <sz val="11"/>
        <color rgb="FF000000"/>
        <rFont val="Aptos"/>
      </rPr>
      <t>AZ</t>
    </r>
  </si>
  <si>
    <r>
      <rPr>
        <sz val="11"/>
        <color rgb="FF000000"/>
        <rFont val="Aptos"/>
      </rPr>
      <t>db.influx.large 2vCPU/16GiB</t>
    </r>
    <r>
      <rPr>
        <sz val="11"/>
        <color rgb="FF000000"/>
        <rFont val="Noto Sans CJK SC"/>
        <family val="2"/>
      </rPr>
      <t>、</t>
    </r>
    <r>
      <rPr>
        <sz val="11"/>
        <color rgb="FF000000"/>
        <rFont val="Aptos"/>
      </rPr>
      <t>3K IOPS</t>
    </r>
    <r>
      <rPr>
        <sz val="11"/>
        <color rgb="FF000000"/>
        <rFont val="Noto Sans CJK SC"/>
        <family val="2"/>
      </rPr>
      <t>層；</t>
    </r>
    <r>
      <rPr>
        <sz val="11"/>
        <color rgb="FF000000"/>
        <rFont val="Aptos"/>
      </rPr>
      <t>Multi-AZ</t>
    </r>
    <r>
      <rPr>
        <sz val="11"/>
        <color rgb="FF000000"/>
        <rFont val="Noto Sans CJK SC"/>
        <family val="2"/>
      </rPr>
      <t>單價已含主備，不再乘二。保留</t>
    </r>
    <r>
      <rPr>
        <sz val="11"/>
        <color rgb="FF000000"/>
        <rFont val="Aptos"/>
      </rPr>
      <t>Flux</t>
    </r>
    <r>
      <rPr>
        <sz val="11"/>
        <color rgb="FF000000"/>
        <rFont val="Noto Sans CJK SC"/>
        <family val="2"/>
      </rPr>
      <t>，驗證</t>
    </r>
    <r>
      <rPr>
        <sz val="11"/>
        <color rgb="FF000000"/>
        <rFont val="Aptos"/>
      </rPr>
      <t>2.7</t>
    </r>
    <r>
      <rPr>
        <sz val="11"/>
        <color rgb="FF000000"/>
        <rFont val="Noto Sans CJK SC"/>
        <family val="2"/>
      </rPr>
      <t>匯出還原與版本支援。</t>
    </r>
  </si>
  <si>
    <t>influx2</t>
  </si>
  <si>
    <r>
      <rPr>
        <sz val="11"/>
        <color rgb="FF000000"/>
        <rFont val="Noto Sans CJK SC"/>
        <family val="2"/>
      </rPr>
      <t xml:space="preserve">託管 </t>
    </r>
    <r>
      <rPr>
        <sz val="11"/>
        <color rgb="FF000000"/>
        <rFont val="Aptos"/>
      </rPr>
      <t>InfluxDB 2 Multi-AZ</t>
    </r>
  </si>
  <si>
    <t>redislocal</t>
  </si>
  <si>
    <r>
      <rPr>
        <sz val="11"/>
        <color rgb="FF000000"/>
        <rFont val="Aptos"/>
      </rPr>
      <t xml:space="preserve">Redis </t>
    </r>
    <r>
      <rPr>
        <sz val="11"/>
        <color rgb="FF000000"/>
        <rFont val="Noto Sans CJK SC"/>
        <family val="2"/>
      </rPr>
      <t>與應用同機</t>
    </r>
  </si>
  <si>
    <r>
      <rPr>
        <sz val="11"/>
        <color rgb="FF000000"/>
        <rFont val="Noto Sans CJK SC"/>
        <family val="2"/>
      </rPr>
      <t>既有</t>
    </r>
    <r>
      <rPr>
        <sz val="11"/>
        <color rgb="FF000000"/>
        <rFont val="Aptos"/>
      </rPr>
      <t>BullMQ</t>
    </r>
    <r>
      <rPr>
        <sz val="11"/>
        <color rgb="FF000000"/>
        <rFont val="Noto Sans CJK SC"/>
        <family val="2"/>
      </rPr>
      <t>可先保留；</t>
    </r>
    <r>
      <rPr>
        <sz val="11"/>
        <color rgb="FF000000"/>
        <rFont val="Aptos"/>
      </rPr>
      <t>AOF</t>
    </r>
    <r>
      <rPr>
        <sz val="11"/>
        <color rgb="FF000000"/>
        <rFont val="Noto Sans CJK SC"/>
        <family val="2"/>
      </rPr>
      <t>／故障後重送及</t>
    </r>
    <r>
      <rPr>
        <sz val="11"/>
        <color rgb="FF000000"/>
        <rFont val="Aptos"/>
      </rPr>
      <t>worker</t>
    </r>
    <r>
      <rPr>
        <sz val="11"/>
        <color rgb="FF000000"/>
        <rFont val="Noto Sans CJK SC"/>
        <family val="2"/>
      </rPr>
      <t>冪等仍需驗證。</t>
    </r>
  </si>
  <si>
    <t>redis1</t>
  </si>
  <si>
    <r>
      <rPr>
        <sz val="11"/>
        <color rgb="FF000000"/>
        <rFont val="Aptos"/>
      </rPr>
      <t xml:space="preserve">ElastiCache Redis </t>
    </r>
    <r>
      <rPr>
        <sz val="11"/>
        <color rgb="FF000000"/>
        <rFont val="Noto Sans CJK SC"/>
        <family val="2"/>
      </rPr>
      <t>單節點</t>
    </r>
  </si>
  <si>
    <r>
      <rPr>
        <sz val="11"/>
        <color rgb="FF000000"/>
        <rFont val="Aptos"/>
      </rPr>
      <t>t4g.medium Redis OSS</t>
    </r>
    <r>
      <rPr>
        <sz val="11"/>
        <color rgb="FF000000"/>
        <rFont val="Noto Sans CJK SC"/>
        <family val="2"/>
      </rPr>
      <t>，</t>
    </r>
    <r>
      <rPr>
        <sz val="11"/>
        <color rgb="FF000000"/>
        <rFont val="Aptos"/>
      </rPr>
      <t>noeviction</t>
    </r>
    <r>
      <rPr>
        <sz val="11"/>
        <color rgb="FF000000"/>
        <rFont val="Noto Sans CJK SC"/>
        <family val="2"/>
      </rPr>
      <t>、</t>
    </r>
    <r>
      <rPr>
        <sz val="11"/>
        <color rgb="FF000000"/>
        <rFont val="Aptos"/>
      </rPr>
      <t>TLS</t>
    </r>
    <r>
      <rPr>
        <sz val="11"/>
        <color rgb="FF000000"/>
        <rFont val="Noto Sans CJK SC"/>
        <family val="2"/>
      </rPr>
      <t>、</t>
    </r>
    <r>
      <rPr>
        <sz val="11"/>
        <color rgb="FF000000"/>
        <rFont val="Aptos"/>
      </rPr>
      <t>cluster mode disabled</t>
    </r>
    <r>
      <rPr>
        <sz val="11"/>
        <color rgb="FF000000"/>
        <rFont val="Noto Sans CJK SC"/>
        <family val="2"/>
      </rPr>
      <t>；單節點非</t>
    </r>
    <r>
      <rPr>
        <sz val="11"/>
        <color rgb="FF000000"/>
        <rFont val="Aptos"/>
      </rPr>
      <t>HA</t>
    </r>
    <r>
      <rPr>
        <sz val="11"/>
        <color rgb="FF000000"/>
        <rFont val="Noto Sans CJK SC"/>
        <family val="2"/>
      </rPr>
      <t>；排程</t>
    </r>
    <r>
      <rPr>
        <sz val="11"/>
        <color rgb="FF000000"/>
        <rFont val="Aptos"/>
      </rPr>
      <t>/</t>
    </r>
    <r>
      <rPr>
        <sz val="11"/>
        <color rgb="FF000000"/>
        <rFont val="Noto Sans CJK SC"/>
        <family val="2"/>
      </rPr>
      <t>鎖相容測試。</t>
    </r>
  </si>
  <si>
    <t>redis2</t>
  </si>
  <si>
    <r>
      <rPr>
        <sz val="11"/>
        <color rgb="FF000000"/>
        <rFont val="Aptos"/>
      </rPr>
      <t xml:space="preserve">ElastiCache Redis </t>
    </r>
    <r>
      <rPr>
        <sz val="11"/>
        <color rgb="FF000000"/>
        <rFont val="Noto Sans CJK SC"/>
        <family val="2"/>
      </rPr>
      <t>主備</t>
    </r>
  </si>
  <si>
    <r>
      <rPr>
        <sz val="11"/>
        <color rgb="FF000000"/>
        <rFont val="Aptos"/>
      </rPr>
      <t>2×t4g.medium</t>
    </r>
    <r>
      <rPr>
        <sz val="11"/>
        <color rgb="FF000000"/>
        <rFont val="Noto Sans CJK SC"/>
        <family val="2"/>
      </rPr>
      <t>、跨</t>
    </r>
    <r>
      <rPr>
        <sz val="11"/>
        <color rgb="FF000000"/>
        <rFont val="Aptos"/>
      </rPr>
      <t>AZ</t>
    </r>
    <r>
      <rPr>
        <sz val="11"/>
        <color rgb="FF000000"/>
        <rFont val="Noto Sans CJK SC"/>
        <family val="2"/>
      </rPr>
      <t>主備及自動切換配置；</t>
    </r>
    <r>
      <rPr>
        <sz val="11"/>
        <color rgb="FF000000"/>
        <rFont val="Aptos"/>
      </rPr>
      <t>noeviction</t>
    </r>
    <r>
      <rPr>
        <sz val="11"/>
        <color rgb="FF000000"/>
        <rFont val="Noto Sans CJK SC"/>
        <family val="2"/>
      </rPr>
      <t>。異步複寫非零遺失，應用要可重建工作。</t>
    </r>
  </si>
  <si>
    <t>valkey2</t>
  </si>
  <si>
    <r>
      <rPr>
        <sz val="11"/>
        <color rgb="FF000000"/>
        <rFont val="Aptos"/>
      </rPr>
      <t xml:space="preserve">ElastiCache Valkey </t>
    </r>
    <r>
      <rPr>
        <sz val="11"/>
        <color rgb="FF000000"/>
        <rFont val="Noto Sans CJK SC"/>
        <family val="2"/>
      </rPr>
      <t>主備</t>
    </r>
  </si>
  <si>
    <r>
      <rPr>
        <sz val="11"/>
        <color rgb="FF000000"/>
        <rFont val="Aptos"/>
      </rPr>
      <t>2×t4g.medium Valkey</t>
    </r>
    <r>
      <rPr>
        <sz val="11"/>
        <color rgb="FF000000"/>
        <rFont val="Noto Sans CJK SC"/>
        <family val="2"/>
      </rPr>
      <t>；</t>
    </r>
    <r>
      <rPr>
        <sz val="11"/>
        <color rgb="FF000000"/>
        <rFont val="Aptos"/>
      </rPr>
      <t>BullMQ</t>
    </r>
    <r>
      <rPr>
        <sz val="11"/>
        <color rgb="FF000000"/>
        <rFont val="Noto Sans CJK SC"/>
        <family val="2"/>
      </rPr>
      <t>、</t>
    </r>
    <r>
      <rPr>
        <sz val="11"/>
        <color rgb="FF000000"/>
        <rFont val="Aptos"/>
      </rPr>
      <t>Lua</t>
    </r>
    <r>
      <rPr>
        <sz val="11"/>
        <color rgb="FF000000"/>
        <rFont val="Noto Sans CJK SC"/>
        <family val="2"/>
      </rPr>
      <t>、</t>
    </r>
    <r>
      <rPr>
        <sz val="11"/>
        <color rgb="FF000000"/>
        <rFont val="Aptos"/>
      </rPr>
      <t>TLS</t>
    </r>
    <r>
      <rPr>
        <sz val="11"/>
        <color rgb="FF000000"/>
        <rFont val="Noto Sans CJK SC"/>
        <family val="2"/>
      </rPr>
      <t>、鎖／重試需獨立驗證。</t>
    </r>
  </si>
  <si>
    <t>authlocal</t>
  </si>
  <si>
    <r>
      <rPr>
        <sz val="11"/>
        <color rgb="FF000000"/>
        <rFont val="Noto Sans CJK SC"/>
        <family val="2"/>
      </rPr>
      <t>既有</t>
    </r>
    <r>
      <rPr>
        <sz val="11"/>
        <color rgb="FF000000"/>
        <rFont val="Aptos"/>
      </rPr>
      <t>JWT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API key</t>
    </r>
    <r>
      <rPr>
        <sz val="11"/>
        <color rgb="FF000000"/>
        <rFont val="Noto Sans CJK SC"/>
        <family val="2"/>
      </rPr>
      <t>及平台授權繼續維護。</t>
    </r>
  </si>
  <si>
    <t>cognito</t>
  </si>
  <si>
    <r>
      <rPr>
        <sz val="11"/>
        <color rgb="FF000000"/>
        <rFont val="Noto Sans CJK SC"/>
        <family val="2"/>
      </rPr>
      <t>只算直接／社交登入首級距；</t>
    </r>
    <r>
      <rPr>
        <sz val="11"/>
        <color rgb="FF000000"/>
        <rFont val="Aptos"/>
      </rPr>
      <t>MFA</t>
    </r>
    <r>
      <rPr>
        <sz val="11"/>
        <color rgb="FF000000"/>
        <rFont val="Noto Sans CJK SC"/>
        <family val="2"/>
      </rPr>
      <t>採</t>
    </r>
    <r>
      <rPr>
        <sz val="11"/>
        <color rgb="FF000000"/>
        <rFont val="Aptos"/>
      </rPr>
      <t>TOTP</t>
    </r>
    <r>
      <rPr>
        <sz val="11"/>
        <color rgb="FF000000"/>
        <rFont val="Noto Sans CJK SC"/>
        <family val="2"/>
      </rPr>
      <t>，不含</t>
    </r>
    <r>
      <rPr>
        <sz val="11"/>
        <color rgb="FF000000"/>
        <rFont val="Aptos"/>
      </rPr>
      <t>SMS</t>
    </r>
    <r>
      <rPr>
        <sz val="11"/>
        <color rgb="FF000000"/>
        <rFont val="Noto Sans CJK SC"/>
        <family val="2"/>
      </rPr>
      <t>。既有使用者遷移、</t>
    </r>
    <r>
      <rPr>
        <sz val="11"/>
        <color rgb="FF000000"/>
        <rFont val="Aptos"/>
      </rPr>
      <t>token</t>
    </r>
    <r>
      <rPr>
        <sz val="11"/>
        <color rgb="FF000000"/>
        <rFont val="Noto Sans CJK SC"/>
        <family val="2"/>
      </rPr>
      <t>及</t>
    </r>
    <r>
      <rPr>
        <sz val="11"/>
        <color rgb="FF000000"/>
        <rFont val="Aptos"/>
      </rPr>
      <t>RBAC</t>
    </r>
    <r>
      <rPr>
        <sz val="11"/>
        <color rgb="FF000000"/>
        <rFont val="Noto Sans CJK SC"/>
        <family val="2"/>
      </rPr>
      <t>整合仍要實作。</t>
    </r>
  </si>
  <si>
    <t>netpublic</t>
  </si>
  <si>
    <r>
      <rPr>
        <sz val="11"/>
        <color rgb="FF000000"/>
        <rFont val="Aptos"/>
      </rPr>
      <t>1</t>
    </r>
    <r>
      <rPr>
        <sz val="11"/>
        <color rgb="FF000000"/>
        <rFont val="Noto Sans CJK SC"/>
        <family val="2"/>
      </rPr>
      <t>固定</t>
    </r>
    <r>
      <rPr>
        <sz val="11"/>
        <color rgb="FF000000"/>
        <rFont val="Aptos"/>
      </rPr>
      <t>IPv4</t>
    </r>
    <r>
      <rPr>
        <sz val="11"/>
        <color rgb="FF000000"/>
        <rFont val="Noto Sans CJK SC"/>
        <family val="2"/>
      </rPr>
      <t>；</t>
    </r>
    <r>
      <rPr>
        <sz val="11"/>
        <color rgb="FF000000"/>
        <rFont val="Aptos"/>
      </rPr>
      <t>DB</t>
    </r>
    <r>
      <rPr>
        <sz val="11"/>
        <color rgb="FF000000"/>
        <rFont val="Noto Sans CJK SC"/>
        <family val="2"/>
      </rPr>
      <t>僅內部</t>
    </r>
    <r>
      <rPr>
        <sz val="11"/>
        <color rgb="FF000000"/>
        <rFont val="Aptos"/>
      </rPr>
      <t>Docker</t>
    </r>
    <r>
      <rPr>
        <sz val="11"/>
        <color rgb="FF000000"/>
        <rFont val="Noto Sans CJK SC"/>
        <family val="2"/>
      </rPr>
      <t>網路；不適合直接套在</t>
    </r>
    <r>
      <rPr>
        <sz val="11"/>
        <color rgb="FF000000"/>
        <rFont val="Aptos"/>
      </rPr>
      <t>Fargate</t>
    </r>
    <r>
      <rPr>
        <sz val="11"/>
        <color rgb="FF000000"/>
        <rFont val="Noto Sans CJK SC"/>
        <family val="2"/>
      </rPr>
      <t>私網託管架構。</t>
    </r>
  </si>
  <si>
    <t>net1</t>
  </si>
  <si>
    <r>
      <rPr>
        <sz val="11"/>
        <color rgb="FF000000"/>
        <rFont val="Noto Sans CJK SC"/>
        <family val="2"/>
      </rPr>
      <t xml:space="preserve">私網單 </t>
    </r>
    <r>
      <rPr>
        <sz val="11"/>
        <color rgb="FF000000"/>
        <rFont val="Aptos"/>
      </rPr>
      <t>NAT</t>
    </r>
  </si>
  <si>
    <r>
      <rPr>
        <sz val="11"/>
        <color rgb="FF000000"/>
        <rFont val="Aptos"/>
      </rPr>
      <t>1</t>
    </r>
    <r>
      <rPr>
        <sz val="11"/>
        <color rgb="FF000000"/>
        <rFont val="Noto Sans CJK SC"/>
        <family val="2"/>
      </rPr>
      <t>個</t>
    </r>
    <r>
      <rPr>
        <sz val="11"/>
        <color rgb="FF000000"/>
        <rFont val="Aptos"/>
      </rPr>
      <t>NAT</t>
    </r>
    <r>
      <rPr>
        <sz val="11"/>
        <color rgb="FF000000"/>
        <rFont val="Noto Sans CJK SC"/>
        <family val="2"/>
      </rPr>
      <t>＋公網</t>
    </r>
    <r>
      <rPr>
        <sz val="11"/>
        <color rgb="FF000000"/>
        <rFont val="Aptos"/>
      </rPr>
      <t>IP</t>
    </r>
    <r>
      <rPr>
        <sz val="11"/>
        <color rgb="FF000000"/>
        <rFont val="Noto Sans CJK SC"/>
        <family val="2"/>
      </rPr>
      <t>固定費；資料處理按實際選項在「網路附加」列自動計算。單</t>
    </r>
    <r>
      <rPr>
        <sz val="11"/>
        <color rgb="FF000000"/>
        <rFont val="Aptos"/>
      </rPr>
      <t>NAT</t>
    </r>
    <r>
      <rPr>
        <sz val="11"/>
        <color rgb="FF000000"/>
        <rFont val="Noto Sans CJK SC"/>
        <family val="2"/>
      </rPr>
      <t>不是</t>
    </r>
    <r>
      <rPr>
        <sz val="11"/>
        <color rgb="FF000000"/>
        <rFont val="Aptos"/>
      </rPr>
      <t>AZ</t>
    </r>
    <r>
      <rPr>
        <sz val="11"/>
        <color rgb="FF000000"/>
        <rFont val="Noto Sans CJK SC"/>
        <family val="2"/>
      </rPr>
      <t>故障備援。</t>
    </r>
  </si>
  <si>
    <t>net2</t>
  </si>
  <si>
    <r>
      <rPr>
        <sz val="11"/>
        <color rgb="FF000000"/>
        <rFont val="Noto Sans CJK SC"/>
        <family val="2"/>
      </rPr>
      <t xml:space="preserve">私網雙 </t>
    </r>
    <r>
      <rPr>
        <sz val="11"/>
        <color rgb="FF000000"/>
        <rFont val="Aptos"/>
      </rPr>
      <t>AZ NAT</t>
    </r>
  </si>
  <si>
    <r>
      <rPr>
        <sz val="11"/>
        <color rgb="FF000000"/>
        <rFont val="Aptos"/>
      </rPr>
      <t>2</t>
    </r>
    <r>
      <rPr>
        <sz val="11"/>
        <color rgb="FF000000"/>
        <rFont val="Noto Sans CJK SC"/>
        <family val="2"/>
      </rPr>
      <t>個</t>
    </r>
    <r>
      <rPr>
        <sz val="11"/>
        <color rgb="FF000000"/>
        <rFont val="Aptos"/>
      </rPr>
      <t>NAT</t>
    </r>
    <r>
      <rPr>
        <sz val="11"/>
        <color rgb="FF000000"/>
        <rFont val="Noto Sans CJK SC"/>
        <family val="2"/>
      </rPr>
      <t>＋公網</t>
    </r>
    <r>
      <rPr>
        <sz val="11"/>
        <color rgb="FF000000"/>
        <rFont val="Aptos"/>
      </rPr>
      <t>IP</t>
    </r>
    <r>
      <rPr>
        <sz val="11"/>
        <color rgb="FF000000"/>
        <rFont val="Noto Sans CJK SC"/>
        <family val="2"/>
      </rPr>
      <t>固定費；資料處理按實際選項在「網路附加」列自動計算。單</t>
    </r>
    <r>
      <rPr>
        <sz val="11"/>
        <color rgb="FF000000"/>
        <rFont val="Aptos"/>
      </rPr>
      <t>NAT</t>
    </r>
    <r>
      <rPr>
        <sz val="11"/>
        <color rgb="FF000000"/>
        <rFont val="Noto Sans CJK SC"/>
        <family val="2"/>
      </rPr>
      <t>不是</t>
    </r>
    <r>
      <rPr>
        <sz val="11"/>
        <color rgb="FF000000"/>
        <rFont val="Aptos"/>
      </rPr>
      <t>AZ</t>
    </r>
    <r>
      <rPr>
        <sz val="11"/>
        <color rgb="FF000000"/>
        <rFont val="Noto Sans CJK SC"/>
        <family val="2"/>
      </rPr>
      <t>故障備援。</t>
    </r>
  </si>
  <si>
    <t>peer</t>
  </si>
  <si>
    <r>
      <rPr>
        <sz val="11"/>
        <color rgb="FF000000"/>
        <rFont val="Noto Sans CJK SC"/>
        <family val="2"/>
      </rPr>
      <t>同區域</t>
    </r>
    <r>
      <rPr>
        <sz val="11"/>
        <color rgb="FF000000"/>
        <rFont val="Aptos"/>
      </rPr>
      <t>VPC Peering</t>
    </r>
    <r>
      <rPr>
        <sz val="11"/>
        <color rgb="FF000000"/>
        <rFont val="Noto Sans CJK SC"/>
        <family val="2"/>
      </rPr>
      <t>無固定小時費；路由、</t>
    </r>
    <r>
      <rPr>
        <sz val="11"/>
        <color rgb="FF000000"/>
        <rFont val="Aptos"/>
      </rPr>
      <t>CIDR</t>
    </r>
    <r>
      <rPr>
        <sz val="11"/>
        <color rgb="FF000000"/>
        <rFont val="Noto Sans CJK SC"/>
        <family val="2"/>
      </rPr>
      <t>、</t>
    </r>
    <r>
      <rPr>
        <sz val="11"/>
        <color rgb="FF000000"/>
        <rFont val="Aptos"/>
      </rPr>
      <t>DNS</t>
    </r>
    <r>
      <rPr>
        <sz val="11"/>
        <color rgb="FF000000"/>
        <rFont val="Noto Sans CJK SC"/>
        <family val="2"/>
      </rPr>
      <t>需設定；跨</t>
    </r>
    <r>
      <rPr>
        <sz val="11"/>
        <color rgb="FF000000"/>
        <rFont val="Aptos"/>
      </rPr>
      <t>AZ/Atlas</t>
    </r>
    <r>
      <rPr>
        <sz val="11"/>
        <color rgb="FF000000"/>
        <rFont val="Noto Sans CJK SC"/>
        <family val="2"/>
      </rPr>
      <t>端流量另外計。</t>
    </r>
  </si>
  <si>
    <t>pl1</t>
  </si>
  <si>
    <r>
      <rPr>
        <sz val="11"/>
        <color rgb="FF000000"/>
        <rFont val="Aptos"/>
      </rPr>
      <t xml:space="preserve">Atlas PrivateLink </t>
    </r>
    <r>
      <rPr>
        <sz val="11"/>
        <color rgb="FF000000"/>
        <rFont val="Noto Sans CJK SC"/>
        <family val="2"/>
      </rPr>
      <t xml:space="preserve">單 </t>
    </r>
    <r>
      <rPr>
        <sz val="11"/>
        <color rgb="FF000000"/>
        <rFont val="Aptos"/>
      </rPr>
      <t>AZ</t>
    </r>
  </si>
  <si>
    <r>
      <rPr>
        <sz val="11"/>
        <color rgb="FF000000"/>
        <rFont val="Aptos"/>
      </rPr>
      <t>AWS VPCE 1 AZ</t>
    </r>
    <r>
      <rPr>
        <sz val="11"/>
        <color rgb="FF000000"/>
        <rFont val="Noto Sans CJK SC"/>
        <family val="2"/>
      </rPr>
      <t>端點；</t>
    </r>
    <r>
      <rPr>
        <sz val="11"/>
        <color rgb="FF000000"/>
        <rFont val="Aptos"/>
      </rPr>
      <t>Atlas</t>
    </r>
    <r>
      <rPr>
        <sz val="11"/>
        <color rgb="FF000000"/>
        <rFont val="Noto Sans CJK SC"/>
        <family val="2"/>
      </rPr>
      <t>端流量包含在</t>
    </r>
    <r>
      <rPr>
        <sz val="11"/>
        <color rgb="FF000000"/>
        <rFont val="Aptos"/>
      </rPr>
      <t>Atlas</t>
    </r>
    <r>
      <rPr>
        <sz val="11"/>
        <color rgb="FF000000"/>
        <rFont val="Noto Sans CJK SC"/>
        <family val="2"/>
      </rPr>
      <t>網路預算中，不是連線全免費。</t>
    </r>
  </si>
  <si>
    <t>pl2</t>
  </si>
  <si>
    <r>
      <rPr>
        <sz val="11"/>
        <color rgb="FF000000"/>
        <rFont val="Aptos"/>
      </rPr>
      <t xml:space="preserve">Atlas PrivateLink </t>
    </r>
    <r>
      <rPr>
        <sz val="11"/>
        <color rgb="FF000000"/>
        <rFont val="Noto Sans CJK SC"/>
        <family val="2"/>
      </rPr>
      <t xml:space="preserve">雙 </t>
    </r>
    <r>
      <rPr>
        <sz val="11"/>
        <color rgb="FF000000"/>
        <rFont val="Aptos"/>
      </rPr>
      <t>AZ</t>
    </r>
  </si>
  <si>
    <r>
      <rPr>
        <sz val="11"/>
        <color rgb="FF000000"/>
        <rFont val="Aptos"/>
      </rPr>
      <t>AWS VPCE 2 AZ</t>
    </r>
    <r>
      <rPr>
        <sz val="11"/>
        <color rgb="FF000000"/>
        <rFont val="Noto Sans CJK SC"/>
        <family val="2"/>
      </rPr>
      <t>端點；需要</t>
    </r>
    <r>
      <rPr>
        <sz val="11"/>
        <color rgb="FF000000"/>
        <rFont val="Aptos"/>
      </rPr>
      <t>Atlas</t>
    </r>
    <r>
      <rPr>
        <sz val="11"/>
        <color rgb="FF000000"/>
        <rFont val="Noto Sans CJK SC"/>
        <family val="2"/>
      </rPr>
      <t>叢集的私網設定。</t>
    </r>
  </si>
  <si>
    <t>plnone</t>
  </si>
  <si>
    <r>
      <rPr>
        <sz val="11"/>
        <color rgb="FF000000"/>
        <rFont val="Noto Sans CJK SC"/>
        <family val="2"/>
      </rPr>
      <t xml:space="preserve">不使用 </t>
    </r>
    <r>
      <rPr>
        <sz val="11"/>
        <color rgb="FF000000"/>
        <rFont val="Aptos"/>
      </rPr>
      <t xml:space="preserve">Atlas </t>
    </r>
    <r>
      <rPr>
        <sz val="11"/>
        <color rgb="FF000000"/>
        <rFont val="Noto Sans CJK SC"/>
        <family val="2"/>
      </rPr>
      <t>私網</t>
    </r>
  </si>
  <si>
    <r>
      <rPr>
        <sz val="11"/>
        <color rgb="FF000000"/>
        <rFont val="Noto Sans CJK SC"/>
        <family val="2"/>
      </rPr>
      <t>自架</t>
    </r>
    <r>
      <rPr>
        <sz val="11"/>
        <color rgb="FF000000"/>
        <rFont val="Aptos"/>
      </rPr>
      <t>Mongo</t>
    </r>
    <r>
      <rPr>
        <sz val="11"/>
        <color rgb="FF000000"/>
        <rFont val="Noto Sans CJK SC"/>
        <family val="2"/>
      </rPr>
      <t>時選此；若搭</t>
    </r>
    <r>
      <rPr>
        <sz val="11"/>
        <color rgb="FF000000"/>
        <rFont val="Aptos"/>
      </rPr>
      <t>Atlas</t>
    </r>
    <r>
      <rPr>
        <sz val="11"/>
        <color rgb="FF000000"/>
        <rFont val="Noto Sans CJK SC"/>
        <family val="2"/>
      </rPr>
      <t>要另確認安全連線，不建議開放</t>
    </r>
    <r>
      <rPr>
        <sz val="11"/>
        <color rgb="FF000000"/>
        <rFont val="Aptos"/>
      </rPr>
      <t>0.0.0.0/0</t>
    </r>
    <r>
      <rPr>
        <sz val="11"/>
        <color rgb="FF000000"/>
        <rFont val="Noto Sans CJK SC"/>
        <family val="2"/>
      </rPr>
      <t>。</t>
    </r>
  </si>
  <si>
    <t>files</t>
  </si>
  <si>
    <r>
      <rPr>
        <sz val="11"/>
        <color rgb="FF000000"/>
        <rFont val="Aptos"/>
      </rPr>
      <t xml:space="preserve">S3 </t>
    </r>
    <r>
      <rPr>
        <sz val="11"/>
        <color rgb="FF000000"/>
        <rFont val="Noto Sans CJK SC"/>
        <family val="2"/>
      </rPr>
      <t>備份＋</t>
    </r>
    <r>
      <rPr>
        <sz val="11"/>
        <color rgb="FF000000"/>
        <rFont val="Aptos"/>
      </rPr>
      <t>ECR</t>
    </r>
    <r>
      <rPr>
        <sz val="11"/>
        <color rgb="FF000000"/>
        <rFont val="Noto Sans CJK SC"/>
        <family val="2"/>
      </rPr>
      <t>＋</t>
    </r>
    <r>
      <rPr>
        <sz val="11"/>
        <color rgb="FF000000"/>
        <rFont val="Aptos"/>
      </rPr>
      <t>DNS</t>
    </r>
  </si>
  <si>
    <r>
      <rPr>
        <sz val="11"/>
        <color rgb="FF000000"/>
        <rFont val="Noto Sans CJK SC"/>
        <family val="2"/>
      </rPr>
      <t>不與原生</t>
    </r>
    <r>
      <rPr>
        <sz val="11"/>
        <color rgb="FF000000"/>
        <rFont val="Aptos"/>
      </rPr>
      <t>DB</t>
    </r>
    <r>
      <rPr>
        <sz val="11"/>
        <color rgb="FF000000"/>
        <rFont val="Noto Sans CJK SC"/>
        <family val="2"/>
      </rPr>
      <t>備份重複；</t>
    </r>
    <r>
      <rPr>
        <sz val="11"/>
        <color rgb="FF000000"/>
        <rFont val="Aptos"/>
      </rPr>
      <t>S3</t>
    </r>
    <r>
      <rPr>
        <sz val="11"/>
        <color rgb="FF000000"/>
        <rFont val="Noto Sans CJK SC"/>
        <family val="2"/>
      </rPr>
      <t>程式讀寫需改造，不把</t>
    </r>
    <r>
      <rPr>
        <sz val="11"/>
        <color rgb="FF000000"/>
        <rFont val="Aptos"/>
      </rPr>
      <t>Fargate</t>
    </r>
    <r>
      <rPr>
        <sz val="11"/>
        <color rgb="FF000000"/>
        <rFont val="Noto Sans CJK SC"/>
        <family val="2"/>
      </rPr>
      <t>暫存磁碟當永久資料。</t>
    </r>
    <r>
      <rPr>
        <sz val="11"/>
        <color rgb="FF000000"/>
        <rFont val="Aptos"/>
      </rPr>
      <t>DNS</t>
    </r>
    <r>
      <rPr>
        <sz val="11"/>
        <color rgb="FF000000"/>
        <rFont val="Noto Sans CJK SC"/>
        <family val="2"/>
      </rPr>
      <t>不含網域年費。</t>
    </r>
  </si>
  <si>
    <t>monitor</t>
  </si>
  <si>
    <r>
      <rPr>
        <sz val="11"/>
        <color rgb="FF000000"/>
        <rFont val="Aptos"/>
      </rPr>
      <t xml:space="preserve">CloudWatch </t>
    </r>
    <r>
      <rPr>
        <sz val="11"/>
        <color rgb="FF000000"/>
        <rFont val="Noto Sans CJK SC"/>
        <family val="2"/>
      </rPr>
      <t>基本監控</t>
    </r>
  </si>
  <si>
    <r>
      <rPr>
        <sz val="11"/>
        <color rgb="FF000000"/>
        <rFont val="Noto Sans CJK SC"/>
        <family val="2"/>
      </rPr>
      <t>未扣共用免費額度，不含高量</t>
    </r>
    <r>
      <rPr>
        <sz val="11"/>
        <color rgb="FF000000"/>
        <rFont val="Aptos"/>
      </rPr>
      <t>Logs Insights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Container Insights</t>
    </r>
    <r>
      <rPr>
        <sz val="11"/>
        <color rgb="FF000000"/>
        <rFont val="Noto Sans CJK SC"/>
        <family val="2"/>
      </rPr>
      <t>等額外功能。</t>
    </r>
  </si>
  <si>
    <t>secretsonly</t>
  </si>
  <si>
    <r>
      <rPr>
        <sz val="11"/>
        <color rgb="FF000000"/>
        <rFont val="Noto Sans CJK SC"/>
        <family val="2"/>
      </rPr>
      <t>不含客製</t>
    </r>
    <r>
      <rPr>
        <sz val="11"/>
        <color rgb="FF000000"/>
        <rFont val="Aptos"/>
      </rPr>
      <t>KMS</t>
    </r>
    <r>
      <rPr>
        <sz val="11"/>
        <color rgb="FF000000"/>
        <rFont val="Noto Sans CJK SC"/>
        <family val="2"/>
      </rPr>
      <t>金鑰／</t>
    </r>
    <r>
      <rPr>
        <sz val="11"/>
        <color rgb="FF000000"/>
        <rFont val="Aptos"/>
      </rPr>
      <t>CloudTrail</t>
    </r>
    <r>
      <rPr>
        <sz val="11"/>
        <color rgb="FF000000"/>
        <rFont val="Noto Sans CJK SC"/>
        <family val="2"/>
      </rPr>
      <t>資料事件；安全組</t>
    </r>
    <r>
      <rPr>
        <sz val="11"/>
        <color rgb="FF000000"/>
        <rFont val="Aptos"/>
      </rPr>
      <t>/IAM</t>
    </r>
    <r>
      <rPr>
        <sz val="11"/>
        <color rgb="FF000000"/>
        <rFont val="Noto Sans CJK SC"/>
        <family val="2"/>
      </rPr>
      <t>本身不另收固定費。</t>
    </r>
  </si>
  <si>
    <t>waf</t>
  </si>
  <si>
    <r>
      <rPr>
        <sz val="11"/>
        <color rgb="FF000000"/>
        <rFont val="Aptos"/>
      </rPr>
      <t>Secrets</t>
    </r>
    <r>
      <rPr>
        <sz val="11"/>
        <color rgb="FF000000"/>
        <rFont val="Noto Sans CJK SC"/>
        <family val="2"/>
      </rPr>
      <t>＋</t>
    </r>
    <r>
      <rPr>
        <sz val="11"/>
        <color rgb="FF000000"/>
        <rFont val="Aptos"/>
      </rPr>
      <t>WAF</t>
    </r>
  </si>
  <si>
    <r>
      <rPr>
        <sz val="11"/>
        <color rgb="FF000000"/>
        <rFont val="Aptos"/>
      </rPr>
      <t>1</t>
    </r>
    <r>
      <rPr>
        <sz val="11"/>
        <color rgb="FF000000"/>
        <rFont val="Noto Sans CJK SC"/>
        <family val="2"/>
      </rPr>
      <t>個</t>
    </r>
    <r>
      <rPr>
        <sz val="11"/>
        <color rgb="FF000000"/>
        <rFont val="Aptos"/>
      </rPr>
      <t>Web ACL</t>
    </r>
    <r>
      <rPr>
        <sz val="11"/>
        <color rgb="FF000000"/>
        <rFont val="Noto Sans CJK SC"/>
        <family val="2"/>
      </rPr>
      <t>；需</t>
    </r>
    <r>
      <rPr>
        <sz val="11"/>
        <color rgb="FF000000"/>
        <rFont val="Aptos"/>
      </rPr>
      <t>CloudFront</t>
    </r>
    <r>
      <rPr>
        <sz val="11"/>
        <color rgb="FF000000"/>
        <rFont val="Noto Sans CJK SC"/>
        <family val="2"/>
      </rPr>
      <t>或</t>
    </r>
    <r>
      <rPr>
        <sz val="11"/>
        <color rgb="FF000000"/>
        <rFont val="Aptos"/>
      </rPr>
      <t>ALB</t>
    </r>
    <r>
      <rPr>
        <sz val="11"/>
        <color rgb="FF000000"/>
        <rFont val="Noto Sans CJK SC"/>
        <family val="2"/>
      </rPr>
      <t>等支援入口。</t>
    </r>
    <r>
      <rPr>
        <sz val="11"/>
        <color rgb="FF000000"/>
        <rFont val="Aptos"/>
      </rPr>
      <t>WAF</t>
    </r>
    <r>
      <rPr>
        <sz val="11"/>
        <color rgb="FF000000"/>
        <rFont val="Noto Sans CJK SC"/>
        <family val="2"/>
      </rPr>
      <t>不處理</t>
    </r>
    <r>
      <rPr>
        <sz val="11"/>
        <color rgb="FF000000"/>
        <rFont val="Aptos"/>
      </rPr>
      <t>MQTT topic</t>
    </r>
    <r>
      <rPr>
        <sz val="11"/>
        <color rgb="FF000000"/>
        <rFont val="Noto Sans CJK SC"/>
        <family val="2"/>
      </rPr>
      <t>權限。</t>
    </r>
  </si>
  <si>
    <t>support0</t>
  </si>
  <si>
    <t>無付費工程師支援；維運責任未消失。</t>
  </si>
  <si>
    <t>support1</t>
  </si>
  <si>
    <r>
      <rPr>
        <sz val="11"/>
        <color rgb="FF000000"/>
        <rFont val="Noto Sans CJK SC"/>
        <family val="2"/>
      </rPr>
      <t>費用於組合頁按</t>
    </r>
    <r>
      <rPr>
        <sz val="11"/>
        <color rgb="FF000000"/>
        <rFont val="Aptos"/>
      </rPr>
      <t>AWS</t>
    </r>
    <r>
      <rPr>
        <sz val="11"/>
        <color rgb="FF000000"/>
        <rFont val="Noto Sans CJK SC"/>
        <family val="2"/>
      </rPr>
      <t>帳號支出算後分攤；不把</t>
    </r>
    <r>
      <rPr>
        <sz val="11"/>
        <color rgb="FF000000"/>
        <rFont val="Aptos"/>
      </rPr>
      <t>Atlas</t>
    </r>
    <r>
      <rPr>
        <sz val="11"/>
        <color rgb="FF000000"/>
        <rFont val="Noto Sans CJK SC"/>
        <family val="2"/>
      </rPr>
      <t>第三方費算進</t>
    </r>
    <r>
      <rPr>
        <sz val="11"/>
        <color rgb="FF000000"/>
        <rFont val="Aptos"/>
      </rPr>
      <t>AWS</t>
    </r>
    <r>
      <rPr>
        <sz val="11"/>
        <color rgb="FF000000"/>
        <rFont val="Noto Sans CJK SC"/>
        <family val="2"/>
      </rPr>
      <t>基數。</t>
    </r>
  </si>
  <si>
    <r>
      <rPr>
        <b/>
        <sz val="22"/>
        <color rgb="FFFFFFFF"/>
        <rFont val="Aptos Display"/>
        <charset val="1"/>
      </rPr>
      <t xml:space="preserve">SHM </t>
    </r>
    <r>
      <rPr>
        <b/>
        <sz val="22"/>
        <color rgb="FFFFFFFF"/>
        <rFont val="Noto Sans CJK SC"/>
        <family val="2"/>
      </rPr>
      <t>單價來源</t>
    </r>
  </si>
  <si>
    <r>
      <rPr>
        <sz val="11"/>
        <color rgb="FF000000"/>
        <rFont val="Noto Sans CJK SC"/>
        <family val="2"/>
      </rPr>
      <t>東京區為主；</t>
    </r>
    <r>
      <rPr>
        <sz val="11"/>
        <color rgb="FF000000"/>
        <rFont val="Aptos"/>
      </rPr>
      <t xml:space="preserve">CloudFront </t>
    </r>
    <r>
      <rPr>
        <sz val="11"/>
        <color rgb="FF000000"/>
        <rFont val="Noto Sans CJK SC"/>
        <family val="2"/>
      </rPr>
      <t>按亞洲邊緣，</t>
    </r>
    <r>
      <rPr>
        <sz val="11"/>
        <color rgb="FF000000"/>
        <rFont val="Aptos"/>
      </rPr>
      <t xml:space="preserve">Atlas </t>
    </r>
    <r>
      <rPr>
        <sz val="11"/>
        <color rgb="FF000000"/>
        <rFont val="Noto Sans CJK SC"/>
        <family val="2"/>
      </rPr>
      <t>為第三方帳單；藍字可更新，所有公式引用這裡。</t>
    </r>
  </si>
  <si>
    <r>
      <rPr>
        <b/>
        <sz val="11"/>
        <color rgb="FFFFFFFF"/>
        <rFont val="Noto Sans CJK SC"/>
        <family val="2"/>
      </rPr>
      <t xml:space="preserve">單價 </t>
    </r>
    <r>
      <rPr>
        <b/>
        <sz val="11"/>
        <color rgb="FFFFFFFF"/>
        <rFont val="Aptos"/>
      </rPr>
      <t>USD</t>
    </r>
  </si>
  <si>
    <t>計費單位</t>
  </si>
  <si>
    <t>官方來源</t>
  </si>
  <si>
    <t>查核日期</t>
  </si>
  <si>
    <t>證據狀態</t>
  </si>
  <si>
    <t>條件／範圍</t>
  </si>
  <si>
    <t>SKU</t>
  </si>
  <si>
    <t>m6i.large</t>
  </si>
  <si>
    <t>EC2 m6i.large</t>
  </si>
  <si>
    <r>
      <rPr>
        <sz val="11"/>
        <color rgb="FF000000"/>
        <rFont val="Aptos"/>
      </rPr>
      <t>USD</t>
    </r>
    <r>
      <rPr>
        <sz val="11"/>
        <color rgb="FF000000"/>
        <rFont val="Noto Sans CJK SC"/>
        <family val="2"/>
      </rPr>
      <t>／台小時</t>
    </r>
  </si>
  <si>
    <t>https://pricing.us-east-1.amazonaws.com/offers/v1.0/aws/AmazonEC2/current/ap-northeast-1/index.csv</t>
  </si>
  <si>
    <t>已查核</t>
  </si>
  <si>
    <r>
      <rPr>
        <sz val="11"/>
        <color rgb="FF000000"/>
        <rFont val="Aptos"/>
      </rPr>
      <t xml:space="preserve">Linux x86_64 </t>
    </r>
    <r>
      <rPr>
        <sz val="11"/>
        <color rgb="FF000000"/>
        <rFont val="Noto Sans CJK SC"/>
        <family val="2"/>
      </rPr>
      <t>隨需；</t>
    </r>
    <r>
      <rPr>
        <sz val="11"/>
        <color rgb="FF000000"/>
        <rFont val="Aptos"/>
      </rPr>
      <t>2 vCPU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8 GiB</t>
    </r>
    <r>
      <rPr>
        <sz val="11"/>
        <color rgb="FF000000"/>
        <rFont val="Noto Sans CJK SC"/>
        <family val="2"/>
      </rPr>
      <t xml:space="preserve">。不含 </t>
    </r>
    <r>
      <rPr>
        <sz val="11"/>
        <color rgb="FF000000"/>
        <rFont val="Aptos"/>
      </rPr>
      <t>EBS</t>
    </r>
    <r>
      <rPr>
        <sz val="11"/>
        <color rgb="FF000000"/>
        <rFont val="Noto Sans CJK SC"/>
        <family val="2"/>
      </rPr>
      <t>。</t>
    </r>
  </si>
  <si>
    <t>45HHAZVC3X88ARQ6</t>
  </si>
  <si>
    <t>m6i.2xlarge</t>
  </si>
  <si>
    <t>EC2 m6i.2xlarge</t>
  </si>
  <si>
    <r>
      <rPr>
        <sz val="11"/>
        <color rgb="FF000000"/>
        <rFont val="Aptos"/>
      </rPr>
      <t xml:space="preserve">Linux x86_64 </t>
    </r>
    <r>
      <rPr>
        <sz val="11"/>
        <color rgb="FF000000"/>
        <rFont val="Noto Sans CJK SC"/>
        <family val="2"/>
      </rPr>
      <t>隨需；</t>
    </r>
    <r>
      <rPr>
        <sz val="11"/>
        <color rgb="FF000000"/>
        <rFont val="Aptos"/>
      </rPr>
      <t>8 vCPU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32 GiB</t>
    </r>
    <r>
      <rPr>
        <sz val="11"/>
        <color rgb="FF000000"/>
        <rFont val="Noto Sans CJK SC"/>
        <family val="2"/>
      </rPr>
      <t xml:space="preserve">。不含 </t>
    </r>
    <r>
      <rPr>
        <sz val="11"/>
        <color rgb="FF000000"/>
        <rFont val="Aptos"/>
      </rPr>
      <t>EBS</t>
    </r>
    <r>
      <rPr>
        <sz val="11"/>
        <color rgb="FF000000"/>
        <rFont val="Noto Sans CJK SC"/>
        <family val="2"/>
      </rPr>
      <t>。</t>
    </r>
  </si>
  <si>
    <t>63P2HEKGWWA8RUZ3</t>
  </si>
  <si>
    <t>t3.small</t>
  </si>
  <si>
    <t>EC2 t3.small</t>
  </si>
  <si>
    <r>
      <rPr>
        <sz val="11"/>
        <color rgb="FF000000"/>
        <rFont val="Aptos"/>
      </rPr>
      <t xml:space="preserve">Linux x86_64 </t>
    </r>
    <r>
      <rPr>
        <sz val="11"/>
        <color rgb="FF000000"/>
        <rFont val="Noto Sans CJK SC"/>
        <family val="2"/>
      </rPr>
      <t>隨需；</t>
    </r>
    <r>
      <rPr>
        <sz val="11"/>
        <color rgb="FF000000"/>
        <rFont val="Aptos"/>
      </rPr>
      <t>2 vCPU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2 GiB</t>
    </r>
    <r>
      <rPr>
        <sz val="11"/>
        <color rgb="FF000000"/>
        <rFont val="Noto Sans CJK SC"/>
        <family val="2"/>
      </rPr>
      <t xml:space="preserve">。不含 </t>
    </r>
    <r>
      <rPr>
        <sz val="11"/>
        <color rgb="FF000000"/>
        <rFont val="Aptos"/>
      </rPr>
      <t>EBS</t>
    </r>
    <r>
      <rPr>
        <sz val="11"/>
        <color rgb="FF000000"/>
        <rFont val="Noto Sans CJK SC"/>
        <family val="2"/>
      </rPr>
      <t>。</t>
    </r>
  </si>
  <si>
    <t>7MJR4RD25PP93ENY</t>
  </si>
  <si>
    <t>r6i.xlarge</t>
  </si>
  <si>
    <t>EC2 r6i.xlarge</t>
  </si>
  <si>
    <r>
      <rPr>
        <sz val="11"/>
        <color rgb="FF000000"/>
        <rFont val="Aptos"/>
      </rPr>
      <t xml:space="preserve">Linux x86_64 </t>
    </r>
    <r>
      <rPr>
        <sz val="11"/>
        <color rgb="FF000000"/>
        <rFont val="Noto Sans CJK SC"/>
        <family val="2"/>
      </rPr>
      <t>隨需；</t>
    </r>
    <r>
      <rPr>
        <sz val="11"/>
        <color rgb="FF000000"/>
        <rFont val="Aptos"/>
      </rPr>
      <t>4 vCPU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32 GiB</t>
    </r>
    <r>
      <rPr>
        <sz val="11"/>
        <color rgb="FF000000"/>
        <rFont val="Noto Sans CJK SC"/>
        <family val="2"/>
      </rPr>
      <t xml:space="preserve">。不含 </t>
    </r>
    <r>
      <rPr>
        <sz val="11"/>
        <color rgb="FF000000"/>
        <rFont val="Aptos"/>
      </rPr>
      <t>EBS</t>
    </r>
    <r>
      <rPr>
        <sz val="11"/>
        <color rgb="FF000000"/>
        <rFont val="Noto Sans CJK SC"/>
        <family val="2"/>
      </rPr>
      <t>。</t>
    </r>
  </si>
  <si>
    <t>DGFES3A52ZS79RGR</t>
  </si>
  <si>
    <t>r6i.large</t>
  </si>
  <si>
    <t>EC2 r6i.large</t>
  </si>
  <si>
    <r>
      <rPr>
        <sz val="11"/>
        <color rgb="FF000000"/>
        <rFont val="Aptos"/>
      </rPr>
      <t xml:space="preserve">Linux x86_64 </t>
    </r>
    <r>
      <rPr>
        <sz val="11"/>
        <color rgb="FF000000"/>
        <rFont val="Noto Sans CJK SC"/>
        <family val="2"/>
      </rPr>
      <t>隨需；</t>
    </r>
    <r>
      <rPr>
        <sz val="11"/>
        <color rgb="FF000000"/>
        <rFont val="Aptos"/>
      </rPr>
      <t>2 vCPU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16 GiB</t>
    </r>
    <r>
      <rPr>
        <sz val="11"/>
        <color rgb="FF000000"/>
        <rFont val="Noto Sans CJK SC"/>
        <family val="2"/>
      </rPr>
      <t xml:space="preserve">。不含 </t>
    </r>
    <r>
      <rPr>
        <sz val="11"/>
        <color rgb="FF000000"/>
        <rFont val="Aptos"/>
      </rPr>
      <t>EBS</t>
    </r>
    <r>
      <rPr>
        <sz val="11"/>
        <color rgb="FF000000"/>
        <rFont val="Noto Sans CJK SC"/>
        <family val="2"/>
      </rPr>
      <t>。</t>
    </r>
  </si>
  <si>
    <t>YMY8SFUZH9SFQNT4</t>
  </si>
  <si>
    <t>m6i.xlarge</t>
  </si>
  <si>
    <t>EC2 m6i.xlarge</t>
  </si>
  <si>
    <r>
      <rPr>
        <sz val="11"/>
        <color rgb="FF000000"/>
        <rFont val="Aptos"/>
      </rPr>
      <t xml:space="preserve">Linux x86_64 </t>
    </r>
    <r>
      <rPr>
        <sz val="11"/>
        <color rgb="FF000000"/>
        <rFont val="Noto Sans CJK SC"/>
        <family val="2"/>
      </rPr>
      <t>隨需；</t>
    </r>
    <r>
      <rPr>
        <sz val="11"/>
        <color rgb="FF000000"/>
        <rFont val="Aptos"/>
      </rPr>
      <t>4 vCPU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16 GiB</t>
    </r>
    <r>
      <rPr>
        <sz val="11"/>
        <color rgb="FF000000"/>
        <rFont val="Noto Sans CJK SC"/>
        <family val="2"/>
      </rPr>
      <t xml:space="preserve">。不含 </t>
    </r>
    <r>
      <rPr>
        <sz val="11"/>
        <color rgb="FF000000"/>
        <rFont val="Aptos"/>
      </rPr>
      <t>EBS</t>
    </r>
    <r>
      <rPr>
        <sz val="11"/>
        <color rgb="FF000000"/>
        <rFont val="Noto Sans CJK SC"/>
        <family val="2"/>
      </rPr>
      <t>。</t>
    </r>
  </si>
  <si>
    <t>YS6Q9PHBX8A4B83R</t>
  </si>
  <si>
    <t>gp3</t>
  </si>
  <si>
    <r>
      <rPr>
        <sz val="11"/>
        <color rgb="FF000000"/>
        <rFont val="Aptos"/>
      </rPr>
      <t xml:space="preserve">EBS gp3 </t>
    </r>
    <r>
      <rPr>
        <sz val="11"/>
        <color rgb="FF000000"/>
        <rFont val="Noto Sans CJK SC"/>
        <family val="2"/>
      </rPr>
      <t>配置容量</t>
    </r>
  </si>
  <si>
    <t>GB-Mo</t>
  </si>
  <si>
    <t>$0.096 per GB-month of General Purpose (gp3) provisioned storage - Asia Pacific (Tokyo)</t>
  </si>
  <si>
    <t>C8Y3GJZBQTH8T5JV</t>
  </si>
  <si>
    <t>snapshot</t>
  </si>
  <si>
    <r>
      <rPr>
        <sz val="11"/>
        <color rgb="FF000000"/>
        <rFont val="Aptos"/>
      </rPr>
      <t xml:space="preserve">EBS </t>
    </r>
    <r>
      <rPr>
        <sz val="11"/>
        <color rgb="FF000000"/>
        <rFont val="Noto Sans CJK SC"/>
        <family val="2"/>
      </rPr>
      <t>增量快照</t>
    </r>
  </si>
  <si>
    <t>$0.05 per GB-Month of snapshot data stored - Asia Pacific (Tokyo)</t>
  </si>
  <si>
    <t>4NHX4ZW7X52XZACJ</t>
  </si>
  <si>
    <t>nat_hour</t>
  </si>
  <si>
    <t>NAT Gateway</t>
  </si>
  <si>
    <t>Hrs</t>
  </si>
  <si>
    <t>$0.062 per NAT Gateway Hour</t>
  </si>
  <si>
    <t>CA23TN2NAN47KGCF</t>
  </si>
  <si>
    <t>nat_gb</t>
  </si>
  <si>
    <r>
      <rPr>
        <sz val="11"/>
        <color rgb="FF000000"/>
        <rFont val="Aptos"/>
      </rPr>
      <t xml:space="preserve">NAT </t>
    </r>
    <r>
      <rPr>
        <sz val="11"/>
        <color rgb="FF000000"/>
        <rFont val="Noto Sans CJK SC"/>
        <family val="2"/>
      </rPr>
      <t>處理流量</t>
    </r>
  </si>
  <si>
    <t>GB</t>
  </si>
  <si>
    <t>$0.062 per GB Data Processed by NAT Gateways</t>
  </si>
  <si>
    <t>3Z2F4ZNXEMZB88ED</t>
  </si>
  <si>
    <t>fg_cpu</t>
  </si>
  <si>
    <t>Fargate Linux x86 vCPU</t>
  </si>
  <si>
    <t>https://pricing.us-east-1.amazonaws.com/offers/v1.0/aws/AmazonECS/current/ap-northeast-1/index.json</t>
  </si>
  <si>
    <t>AWS Fargate - vCPU  - Asia Pacific (Tokyo)</t>
  </si>
  <si>
    <t>KBQ3Q6DY9J327G8N</t>
  </si>
  <si>
    <t>fg_mem</t>
  </si>
  <si>
    <t>Fargate Linux x86 RAM</t>
  </si>
  <si>
    <t>AWS Fargate - Memory  - Asia Pacific (Tokyo)</t>
  </si>
  <si>
    <t>JQEE6EF5FAF2AESH</t>
  </si>
  <si>
    <t>iot_msg1</t>
  </si>
  <si>
    <r>
      <rPr>
        <sz val="11"/>
        <color rgb="FF000000"/>
        <rFont val="Aptos"/>
      </rPr>
      <t xml:space="preserve">IoT Core </t>
    </r>
    <r>
      <rPr>
        <sz val="11"/>
        <color rgb="FF000000"/>
        <rFont val="Noto Sans CJK SC"/>
        <family val="2"/>
      </rPr>
      <t xml:space="preserve">訊息 </t>
    </r>
    <r>
      <rPr>
        <sz val="11"/>
        <color rgb="FF000000"/>
        <rFont val="Aptos"/>
      </rPr>
      <t>iot_msg1</t>
    </r>
  </si>
  <si>
    <t>Messages</t>
  </si>
  <si>
    <t>https://pricing.us-east-1.amazonaws.com/offers/v1.0/aws/AWSIoT/current/ap-northeast-1/index.json</t>
  </si>
  <si>
    <t>$1.20 per million messages - first 1 billion messages/month</t>
  </si>
  <si>
    <t>ATPK68NV2RUEFYG6</t>
  </si>
  <si>
    <t>iot_msg2</t>
  </si>
  <si>
    <r>
      <rPr>
        <sz val="11"/>
        <color rgb="FF000000"/>
        <rFont val="Aptos"/>
      </rPr>
      <t xml:space="preserve">IoT Core </t>
    </r>
    <r>
      <rPr>
        <sz val="11"/>
        <color rgb="FF000000"/>
        <rFont val="Noto Sans CJK SC"/>
        <family val="2"/>
      </rPr>
      <t xml:space="preserve">訊息 </t>
    </r>
    <r>
      <rPr>
        <sz val="11"/>
        <color rgb="FF000000"/>
        <rFont val="Aptos"/>
      </rPr>
      <t>iot_msg2</t>
    </r>
  </si>
  <si>
    <t>$0.96 per million messages - next 4 billion messages/month</t>
  </si>
  <si>
    <t>iot_msg3</t>
  </si>
  <si>
    <r>
      <rPr>
        <sz val="11"/>
        <color rgb="FF000000"/>
        <rFont val="Aptos"/>
      </rPr>
      <t xml:space="preserve">IoT Core </t>
    </r>
    <r>
      <rPr>
        <sz val="11"/>
        <color rgb="FF000000"/>
        <rFont val="Noto Sans CJK SC"/>
        <family val="2"/>
      </rPr>
      <t xml:space="preserve">訊息 </t>
    </r>
    <r>
      <rPr>
        <sz val="11"/>
        <color rgb="FF000000"/>
        <rFont val="Aptos"/>
      </rPr>
      <t>iot_msg3</t>
    </r>
  </si>
  <si>
    <t>$0.84 per million messages - over 5 billion messages/month</t>
  </si>
  <si>
    <t>iot_conn</t>
  </si>
  <si>
    <r>
      <rPr>
        <sz val="11"/>
        <color rgb="FF000000"/>
        <rFont val="Aptos"/>
      </rPr>
      <t xml:space="preserve">IoT </t>
    </r>
    <r>
      <rPr>
        <sz val="11"/>
        <color rgb="FF000000"/>
        <rFont val="Noto Sans CJK SC"/>
        <family val="2"/>
      </rPr>
      <t>連線分鐘</t>
    </r>
  </si>
  <si>
    <t>Minutes</t>
  </si>
  <si>
    <t>$0.096 per million minutes of connection</t>
  </si>
  <si>
    <t>ZUN4M9RSCHK3EDYN</t>
  </si>
  <si>
    <t>iot_rule</t>
  </si>
  <si>
    <r>
      <rPr>
        <sz val="11"/>
        <color rgb="FF000000"/>
        <rFont val="Aptos"/>
      </rPr>
      <t xml:space="preserve">IoT </t>
    </r>
    <r>
      <rPr>
        <sz val="11"/>
        <color rgb="FF000000"/>
        <rFont val="Noto Sans CJK SC"/>
        <family val="2"/>
      </rPr>
      <t>規則觸發</t>
    </r>
  </si>
  <si>
    <t>RulesTriggered</t>
  </si>
  <si>
    <t>$0.18 per million rules triggered</t>
  </si>
  <si>
    <t>XKMNF38BK52WGHFU</t>
  </si>
  <si>
    <t>iot_action</t>
  </si>
  <si>
    <r>
      <rPr>
        <sz val="11"/>
        <color rgb="FF000000"/>
        <rFont val="Aptos"/>
      </rPr>
      <t xml:space="preserve">IoT </t>
    </r>
    <r>
      <rPr>
        <sz val="11"/>
        <color rgb="FF000000"/>
        <rFont val="Noto Sans CJK SC"/>
        <family val="2"/>
      </rPr>
      <t>規則動作</t>
    </r>
  </si>
  <si>
    <t>ActionsExecuted</t>
  </si>
  <si>
    <t>$0.18 per million actions executed</t>
  </si>
  <si>
    <t>BS4FCYF496HWYH59</t>
  </si>
  <si>
    <t>iot_shadow</t>
  </si>
  <si>
    <r>
      <rPr>
        <sz val="11"/>
        <color rgb="FF000000"/>
        <rFont val="Aptos"/>
      </rPr>
      <t>IoT Shadow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Registry</t>
    </r>
  </si>
  <si>
    <t>Operations</t>
  </si>
  <si>
    <t>$1.50 per million Device Shadow and Device Registry Operations</t>
  </si>
  <si>
    <t>2ZSS2SJWBQ9S2TMW</t>
  </si>
  <si>
    <t>sqs</t>
  </si>
  <si>
    <r>
      <rPr>
        <sz val="11"/>
        <color rgb="FF000000"/>
        <rFont val="Aptos"/>
      </rPr>
      <t xml:space="preserve">SQS Standard </t>
    </r>
    <r>
      <rPr>
        <sz val="11"/>
        <color rgb="FF000000"/>
        <rFont val="Noto Sans CJK SC"/>
        <family val="2"/>
      </rPr>
      <t>請求</t>
    </r>
  </si>
  <si>
    <t>Requests</t>
  </si>
  <si>
    <t>https://pricing.us-east-1.amazonaws.com/offers/v1.0/aws/AWSQueueService/current/ap-northeast-1/index.json</t>
  </si>
  <si>
    <t>$0.40 per million Amazon SQS standard requests in Tier1 in Asia Pacific (Tokyo)</t>
  </si>
  <si>
    <t>5Q2SBURHPCGERHBD</t>
  </si>
  <si>
    <t>redis_small</t>
  </si>
  <si>
    <t>ElastiCache Redis t4g.small</t>
  </si>
  <si>
    <t>https://pricing.us-east-1.amazonaws.com/offers/v1.0/aws/AmazonElastiCache/current/ap-northeast-1/index.json</t>
  </si>
  <si>
    <t>$0.049 per T4G Small Cache node-hour (or partial hour) running Redis</t>
  </si>
  <si>
    <t>M5BMY4WA985ZAYUT</t>
  </si>
  <si>
    <t>redis_medium</t>
  </si>
  <si>
    <t>ElastiCache Redis t4g.medium</t>
  </si>
  <si>
    <t>$0.098 per T4G Medium Cache node-hour (or partial hour) running Redis</t>
  </si>
  <si>
    <t>NF66TR3XRTZ54JA6</t>
  </si>
  <si>
    <t>valkey_medium</t>
  </si>
  <si>
    <t>ElastiCache Valkey t4g.medium</t>
  </si>
  <si>
    <t>$0.0784 per T4G Medium Cache node-hour (or partial hour) running Valkey</t>
  </si>
  <si>
    <t>RJ745QV5TPSA3W7H</t>
  </si>
  <si>
    <t>influx_single</t>
  </si>
  <si>
    <r>
      <rPr>
        <sz val="11"/>
        <color rgb="FF000000"/>
        <rFont val="Aptos"/>
      </rPr>
      <t xml:space="preserve">InfluxDB 2 db.influx.large </t>
    </r>
    <r>
      <rPr>
        <sz val="11"/>
        <color rgb="FF000000"/>
        <rFont val="Noto Sans CJK SC"/>
        <family val="2"/>
      </rPr>
      <t xml:space="preserve">單 </t>
    </r>
    <r>
      <rPr>
        <sz val="11"/>
        <color rgb="FF000000"/>
        <rFont val="Aptos"/>
      </rPr>
      <t>AZ</t>
    </r>
  </si>
  <si>
    <t>https://pricing.us-east-1.amazonaws.com/offers/v1.0/aws/AmazonTimestream/current/ap-northeast-1/index.json</t>
  </si>
  <si>
    <t>USD 0.284 per Instance-Hour for SIngleAZ db.Influx.large Compute in Asia Pacific (Tokio)</t>
  </si>
  <si>
    <t>9YTPPZFEDCWXT5DJ</t>
  </si>
  <si>
    <t>influx_multi</t>
  </si>
  <si>
    <t>InfluxDB 2 db.influx.large Multi-AZ</t>
  </si>
  <si>
    <t>USD 0.568 per Instance-Hour for MultiAZ db.Influx.large Compute in Asia Pacific (Tokio)</t>
  </si>
  <si>
    <t>GSUU44HJTXF9E33V</t>
  </si>
  <si>
    <t>influx_disk1</t>
  </si>
  <si>
    <r>
      <rPr>
        <sz val="11"/>
        <color rgb="FF000000"/>
        <rFont val="Aptos"/>
      </rPr>
      <t xml:space="preserve">InfluxDB 2 </t>
    </r>
    <r>
      <rPr>
        <sz val="11"/>
        <color rgb="FF000000"/>
        <rFont val="Noto Sans CJK SC"/>
        <family val="2"/>
      </rPr>
      <t xml:space="preserve">單 </t>
    </r>
    <r>
      <rPr>
        <sz val="11"/>
        <color rgb="FF000000"/>
        <rFont val="Aptos"/>
      </rPr>
      <t xml:space="preserve">AZ </t>
    </r>
    <r>
      <rPr>
        <sz val="11"/>
        <color rgb="FF000000"/>
        <rFont val="Noto Sans CJK SC"/>
        <family val="2"/>
      </rPr>
      <t>磁碟</t>
    </r>
  </si>
  <si>
    <t>USD 0.120 per GB-Month for SingleAZ InfluxIOIncludedT1 in Asia Pacific (Tokio)</t>
  </si>
  <si>
    <t>JHAWFZU3PCZFNNK6</t>
  </si>
  <si>
    <t>influx_disk2</t>
  </si>
  <si>
    <r>
      <rPr>
        <sz val="11"/>
        <color rgb="FF000000"/>
        <rFont val="Aptos"/>
      </rPr>
      <t xml:space="preserve">InfluxDB 2 Multi-AZ </t>
    </r>
    <r>
      <rPr>
        <sz val="11"/>
        <color rgb="FF000000"/>
        <rFont val="Noto Sans CJK SC"/>
        <family val="2"/>
      </rPr>
      <t>磁碟</t>
    </r>
  </si>
  <si>
    <t>USD 0.240 per GB-Month for MultiAZ InfluxIOIncludedT1 in Asia Pacific (Tokio)</t>
  </si>
  <si>
    <t>HHZQ5UF9S6ZVX4F3</t>
  </si>
  <si>
    <t>influx_backup</t>
  </si>
  <si>
    <r>
      <rPr>
        <sz val="11"/>
        <color rgb="FF000000"/>
        <rFont val="Aptos"/>
      </rPr>
      <t xml:space="preserve">InfluxDB 2 </t>
    </r>
    <r>
      <rPr>
        <sz val="11"/>
        <color rgb="FF000000"/>
        <rFont val="Noto Sans CJK SC"/>
        <family val="2"/>
      </rPr>
      <t>備份</t>
    </r>
  </si>
  <si>
    <t>GB-Month</t>
  </si>
  <si>
    <t>$0.095 per GB-Month for InfluxDBBackup-Storage in Asia Pacific (Tokyo)</t>
  </si>
  <si>
    <t>RX2MJ5VH5ZYH5SEF</t>
  </si>
  <si>
    <t>alb_hour</t>
  </si>
  <si>
    <r>
      <rPr>
        <sz val="11"/>
        <color rgb="FF000000"/>
        <rFont val="Aptos"/>
      </rPr>
      <t xml:space="preserve">ALB </t>
    </r>
    <r>
      <rPr>
        <sz val="11"/>
        <color rgb="FF000000"/>
        <rFont val="Noto Sans CJK SC"/>
        <family val="2"/>
      </rPr>
      <t>小時</t>
    </r>
  </si>
  <si>
    <t>https://pricing.us-east-1.amazonaws.com/offers/v1.0/aws/AWSELB/current/ap-northeast-1/index.json</t>
  </si>
  <si>
    <t>$0.0243 per Application LoadBalancer-hour (or partial hour)</t>
  </si>
  <si>
    <t>98ZU8QNDMR4AS8FJ</t>
  </si>
  <si>
    <r>
      <rPr>
        <sz val="11"/>
        <color rgb="FF000000"/>
        <rFont val="Aptos"/>
      </rPr>
      <t xml:space="preserve">ALB LCU </t>
    </r>
    <r>
      <rPr>
        <sz val="11"/>
        <color rgb="FF000000"/>
        <rFont val="Noto Sans CJK SC"/>
        <family val="2"/>
      </rPr>
      <t>小時</t>
    </r>
  </si>
  <si>
    <t>LCU-Hrs</t>
  </si>
  <si>
    <t>$0.008 per used Application load balancer capacity unit-hour (or partial hour)</t>
  </si>
  <si>
    <t>F2UQT6CZGM7BTWS8</t>
  </si>
  <si>
    <t>ipv4</t>
  </si>
  <si>
    <r>
      <rPr>
        <sz val="11"/>
        <color rgb="FF000000"/>
        <rFont val="Noto Sans CJK SC"/>
        <family val="2"/>
      </rPr>
      <t xml:space="preserve">公網 </t>
    </r>
    <r>
      <rPr>
        <sz val="11"/>
        <color rgb="FF000000"/>
        <rFont val="Aptos"/>
      </rPr>
      <t>IPv4</t>
    </r>
  </si>
  <si>
    <t>https://pricing.us-east-1.amazonaws.com/offers/v1.0/aws/AmazonVPC/current/ap-northeast-1/index.json</t>
  </si>
  <si>
    <t>$0.005 per In-use public IPv4 address per hour</t>
  </si>
  <si>
    <t>ZP85FQT9FHKJRAG5</t>
  </si>
  <si>
    <t>endpoint_hour</t>
  </si>
  <si>
    <r>
      <rPr>
        <sz val="11"/>
        <color rgb="FF000000"/>
        <rFont val="Aptos"/>
      </rPr>
      <t xml:space="preserve">PrivateLink </t>
    </r>
    <r>
      <rPr>
        <sz val="11"/>
        <color rgb="FF000000"/>
        <rFont val="Noto Sans CJK SC"/>
        <family val="2"/>
      </rPr>
      <t xml:space="preserve">每 </t>
    </r>
    <r>
      <rPr>
        <sz val="11"/>
        <color rgb="FF000000"/>
        <rFont val="Aptos"/>
      </rPr>
      <t xml:space="preserve">AZ </t>
    </r>
    <r>
      <rPr>
        <sz val="11"/>
        <color rgb="FF000000"/>
        <rFont val="Noto Sans CJK SC"/>
        <family val="2"/>
      </rPr>
      <t>端點小時</t>
    </r>
  </si>
  <si>
    <t>$0.014 per VPC Endpoint Hour</t>
  </si>
  <si>
    <t>W5KUR855UCRX4QZ8</t>
  </si>
  <si>
    <t>endpoint_gb</t>
  </si>
  <si>
    <r>
      <rPr>
        <sz val="11"/>
        <color rgb="FF000000"/>
        <rFont val="Aptos"/>
      </rPr>
      <t xml:space="preserve">PrivateLink </t>
    </r>
    <r>
      <rPr>
        <sz val="11"/>
        <color rgb="FF000000"/>
        <rFont val="Noto Sans CJK SC"/>
        <family val="2"/>
      </rPr>
      <t>端點處理流量</t>
    </r>
  </si>
  <si>
    <t>$0.01 per GB for upto 1 PB monthly data processed by VPC Endpoints</t>
  </si>
  <si>
    <t>6CRQJ7BNA8VQV6B7</t>
  </si>
  <si>
    <t>vpn</t>
  </si>
  <si>
    <r>
      <rPr>
        <sz val="11"/>
        <color rgb="FF000000"/>
        <rFont val="Aptos"/>
      </rPr>
      <t xml:space="preserve">Site-to-Site VPN </t>
    </r>
    <r>
      <rPr>
        <sz val="11"/>
        <color rgb="FF000000"/>
        <rFont val="Noto Sans CJK SC"/>
        <family val="2"/>
      </rPr>
      <t>連線</t>
    </r>
  </si>
  <si>
    <t>$0.048 per VPN Connection-Hour</t>
  </si>
  <si>
    <t>SYJRAFHKRRHH7M38</t>
  </si>
  <si>
    <r>
      <rPr>
        <sz val="11"/>
        <color rgb="FF000000"/>
        <rFont val="Aptos"/>
      </rPr>
      <t xml:space="preserve">Cognito Essentials </t>
    </r>
    <r>
      <rPr>
        <sz val="11"/>
        <color rgb="FF000000"/>
        <rFont val="Noto Sans CJK SC"/>
        <family val="2"/>
      </rPr>
      <t xml:space="preserve">付費 </t>
    </r>
    <r>
      <rPr>
        <sz val="11"/>
        <color rgb="FF000000"/>
        <rFont val="Aptos"/>
      </rPr>
      <t>MAU</t>
    </r>
  </si>
  <si>
    <t>CognitoUserPoolsMAU</t>
  </si>
  <si>
    <t>https://pricing.us-east-1.amazonaws.com/offers/v1.0/aws/AmazonCognito/current/ap-northeast-1/index.json</t>
  </si>
  <si>
    <t>Cognito Essentials ap-northeast-1 tier 1 pricing</t>
  </si>
  <si>
    <t>PVNJNQNM2RM23UTB</t>
  </si>
  <si>
    <t>s3</t>
  </si>
  <si>
    <t>S3 Standard</t>
  </si>
  <si>
    <t>https://pricing.us-east-1.amazonaws.com/offers/v1.0/aws/AmazonS3/current/ap-northeast-1/index.json</t>
  </si>
  <si>
    <t>$0.025 per GB - first 50 TB / month of storage used</t>
  </si>
  <si>
    <t>CCBFTMENTDWZHXHX</t>
  </si>
  <si>
    <t>s3_put</t>
  </si>
  <si>
    <r>
      <rPr>
        <sz val="11"/>
        <color rgb="FF000000"/>
        <rFont val="Aptos"/>
      </rPr>
      <t>S3 PUT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LIST</t>
    </r>
  </si>
  <si>
    <t>$0.0047 per 1,000 PUT, COPY, POST, or LIST requests</t>
  </si>
  <si>
    <t>XAKHUSC46NWC9PPM</t>
  </si>
  <si>
    <t>s3_get</t>
  </si>
  <si>
    <t>S3 GET</t>
  </si>
  <si>
    <t>$0.0037 per 10,000 GET and all other requests</t>
  </si>
  <si>
    <t>9C7873KU3ZQBD6BJ</t>
  </si>
  <si>
    <t>cw_log</t>
  </si>
  <si>
    <r>
      <rPr>
        <sz val="11"/>
        <color rgb="FF000000"/>
        <rFont val="Aptos"/>
      </rPr>
      <t xml:space="preserve">CloudWatch log </t>
    </r>
    <r>
      <rPr>
        <sz val="11"/>
        <color rgb="FF000000"/>
        <rFont val="Noto Sans CJK SC"/>
        <family val="2"/>
      </rPr>
      <t>寫入</t>
    </r>
  </si>
  <si>
    <t>https://pricing.us-east-1.amazonaws.com/offers/v1.0/aws/AmazonCloudWatch/current/ap-northeast-1/index.json</t>
  </si>
  <si>
    <t>$0.76 per GB custom log data ingested in Standard log class - Asia Pacific (Tokyo)</t>
  </si>
  <si>
    <t>CWB2GTZJXNX3TA6H</t>
  </si>
  <si>
    <t>cw_store</t>
  </si>
  <si>
    <r>
      <rPr>
        <sz val="11"/>
        <color rgb="FF000000"/>
        <rFont val="Aptos"/>
      </rPr>
      <t xml:space="preserve">CloudWatch log </t>
    </r>
    <r>
      <rPr>
        <sz val="11"/>
        <color rgb="FF000000"/>
        <rFont val="Noto Sans CJK SC"/>
        <family val="2"/>
      </rPr>
      <t>保存</t>
    </r>
  </si>
  <si>
    <t>$0.033 per GB-mo of log storage - Asia Pacific (Tokyo)</t>
  </si>
  <si>
    <t>42CVQU4BPES8AWHC</t>
  </si>
  <si>
    <t>cw_metric</t>
  </si>
  <si>
    <t>Metrics</t>
  </si>
  <si>
    <t>$0.30 per metric-month for the first 10,000 metrics - Asia Pacific (Tokyo)</t>
  </si>
  <si>
    <t>F96ZRPX8AM4T93NV</t>
  </si>
  <si>
    <t>cw_alarm</t>
  </si>
  <si>
    <t>Alarms</t>
  </si>
  <si>
    <t>$0.10 per alarm metric month (standard resolution) - Asia Pacific (Tokyo)</t>
  </si>
  <si>
    <t>FBMB6TVC844YGZ3J</t>
  </si>
  <si>
    <t>ecr</t>
  </si>
  <si>
    <r>
      <rPr>
        <sz val="11"/>
        <color rgb="FF000000"/>
        <rFont val="Aptos"/>
      </rPr>
      <t xml:space="preserve">ECR </t>
    </r>
    <r>
      <rPr>
        <sz val="11"/>
        <color rgb="FF000000"/>
        <rFont val="Noto Sans CJK SC"/>
        <family val="2"/>
      </rPr>
      <t>私有映像</t>
    </r>
  </si>
  <si>
    <t>https://pricing.us-east-1.amazonaws.com/offers/v1.0/aws/AmazonECR/current/ap-northeast-1/index.json</t>
  </si>
  <si>
    <t>$0.10 per GB-month of data storage</t>
  </si>
  <si>
    <t>R5SQFH8FHUZV8GYE</t>
  </si>
  <si>
    <t>egress</t>
  </si>
  <si>
    <t>東京網際網路出站首級距</t>
  </si>
  <si>
    <t>https://pricing.us-east-1.amazonaws.com/offers/v1.0/aws/AWSDataTransfer/current/ap-northeast-1/index.json</t>
  </si>
  <si>
    <t>$0.114 per GB - first 10 TB / month data transfer out beyond the global free tier</t>
  </si>
  <si>
    <t>9ESU2G5WSY6FMZR3</t>
  </si>
  <si>
    <t>cf_gb</t>
  </si>
  <si>
    <r>
      <rPr>
        <sz val="11"/>
        <color rgb="FF000000"/>
        <rFont val="Aptos"/>
      </rPr>
      <t xml:space="preserve">CloudFront </t>
    </r>
    <r>
      <rPr>
        <sz val="11"/>
        <color rgb="FF000000"/>
        <rFont val="Noto Sans CJK SC"/>
        <family val="2"/>
      </rPr>
      <t xml:space="preserve">亞洲邊緣 </t>
    </r>
    <r>
      <rPr>
        <sz val="11"/>
        <color rgb="FF000000"/>
        <rFont val="Aptos"/>
      </rPr>
      <t>cf_gb</t>
    </r>
  </si>
  <si>
    <t>https://pricing.us-east-1.amazonaws.com/offers/v1.0/aws/AmazonCloudFront/current/index.json</t>
  </si>
  <si>
    <r>
      <rPr>
        <sz val="11"/>
        <color rgb="FF000000"/>
        <rFont val="Noto Sans CJK SC"/>
        <family val="2"/>
      </rPr>
      <t xml:space="preserve">按訪客邊緣區域，不按 </t>
    </r>
    <r>
      <rPr>
        <sz val="11"/>
        <color rgb="FF000000"/>
        <rFont val="Aptos"/>
      </rPr>
      <t xml:space="preserve">origin </t>
    </r>
    <r>
      <rPr>
        <sz val="11"/>
        <color rgb="FF000000"/>
        <rFont val="Noto Sans CJK SC"/>
        <family val="2"/>
      </rPr>
      <t>區域；此處為亞洲首級距，不扣共用免費額度。</t>
    </r>
  </si>
  <si>
    <t>A86N9S7CGUKZHH8P</t>
  </si>
  <si>
    <t>cf_request</t>
  </si>
  <si>
    <r>
      <rPr>
        <sz val="11"/>
        <color rgb="FF000000"/>
        <rFont val="Aptos"/>
      </rPr>
      <t xml:space="preserve">CloudFront </t>
    </r>
    <r>
      <rPr>
        <sz val="11"/>
        <color rgb="FF000000"/>
        <rFont val="Noto Sans CJK SC"/>
        <family val="2"/>
      </rPr>
      <t xml:space="preserve">亞洲邊緣 </t>
    </r>
    <r>
      <rPr>
        <sz val="11"/>
        <color rgb="FF000000"/>
        <rFont val="Aptos"/>
      </rPr>
      <t>cf_request</t>
    </r>
  </si>
  <si>
    <t>W6KHTEW6VCKTZFTR</t>
  </si>
  <si>
    <t>secret</t>
  </si>
  <si>
    <t>Secrets Manager secret</t>
  </si>
  <si>
    <t>Secrets</t>
  </si>
  <si>
    <t>https://aws.amazon.com/secrets-manager/pricing/</t>
  </si>
  <si>
    <t>$0.40 per Secret</t>
  </si>
  <si>
    <t>GVA2ZKT9KD5RYX6P</t>
  </si>
  <si>
    <t>secret_req</t>
  </si>
  <si>
    <t>Secrets Manager secret_req</t>
  </si>
  <si>
    <t>API Requests</t>
  </si>
  <si>
    <t>$0.05 per 10000 API Requests</t>
  </si>
  <si>
    <t>JC68V52M47AA94EZ</t>
  </si>
  <si>
    <t>atlas_m20</t>
  </si>
  <si>
    <r>
      <rPr>
        <sz val="11"/>
        <color rgb="FF000000"/>
        <rFont val="Aptos"/>
      </rPr>
      <t xml:space="preserve">Atlas </t>
    </r>
    <r>
      <rPr>
        <sz val="11"/>
        <color rgb="FF000000"/>
        <rFont val="Noto Sans CJK SC"/>
        <family val="2"/>
      </rPr>
      <t xml:space="preserve">東京 </t>
    </r>
    <r>
      <rPr>
        <sz val="11"/>
        <color rgb="FF000000"/>
        <rFont val="Aptos"/>
      </rPr>
      <t xml:space="preserve">M20 </t>
    </r>
    <r>
      <rPr>
        <sz val="11"/>
        <color rgb="FF000000"/>
        <rFont val="Noto Sans CJK SC"/>
        <family val="2"/>
      </rPr>
      <t>三節點叢集</t>
    </r>
  </si>
  <si>
    <r>
      <rPr>
        <sz val="11"/>
        <color rgb="FF000000"/>
        <rFont val="Aptos"/>
      </rPr>
      <t>USD</t>
    </r>
    <r>
      <rPr>
        <sz val="11"/>
        <color rgb="FF000000"/>
        <rFont val="Noto Sans CJK SC"/>
        <family val="2"/>
      </rPr>
      <t>／叢集小時</t>
    </r>
  </si>
  <si>
    <t>https://www.mongodb.com/pricing/calculator</t>
  </si>
  <si>
    <t>官方估價器</t>
  </si>
  <si>
    <r>
      <rPr>
        <sz val="11"/>
        <color rgb="FF000000"/>
        <rFont val="Noto Sans CJK SC"/>
        <family val="2"/>
      </rPr>
      <t xml:space="preserve">含三節點，預設 </t>
    </r>
    <r>
      <rPr>
        <sz val="11"/>
        <color rgb="FF000000"/>
        <rFont val="Aptos"/>
      </rPr>
      <t xml:space="preserve">20 GB </t>
    </r>
    <r>
      <rPr>
        <sz val="11"/>
        <color rgb="FF000000"/>
        <rFont val="Noto Sans CJK SC"/>
        <family val="2"/>
      </rPr>
      <t>儲存；不再乘三。網路／備份另列。</t>
    </r>
  </si>
  <si>
    <t>atlas_m30</t>
  </si>
  <si>
    <r>
      <rPr>
        <sz val="11"/>
        <color rgb="FF000000"/>
        <rFont val="Aptos"/>
      </rPr>
      <t xml:space="preserve">Atlas </t>
    </r>
    <r>
      <rPr>
        <sz val="11"/>
        <color rgb="FF000000"/>
        <rFont val="Noto Sans CJK SC"/>
        <family val="2"/>
      </rPr>
      <t xml:space="preserve">東京 </t>
    </r>
    <r>
      <rPr>
        <sz val="11"/>
        <color rgb="FF000000"/>
        <rFont val="Aptos"/>
      </rPr>
      <t xml:space="preserve">M30 </t>
    </r>
    <r>
      <rPr>
        <sz val="11"/>
        <color rgb="FF000000"/>
        <rFont val="Noto Sans CJK SC"/>
        <family val="2"/>
      </rPr>
      <t>三節點叢集</t>
    </r>
  </si>
  <si>
    <r>
      <rPr>
        <sz val="11"/>
        <color rgb="FF000000"/>
        <rFont val="Noto Sans CJK SC"/>
        <family val="2"/>
      </rPr>
      <t xml:space="preserve">含三節點，預設 </t>
    </r>
    <r>
      <rPr>
        <sz val="11"/>
        <color rgb="FF000000"/>
        <rFont val="Aptos"/>
      </rPr>
      <t xml:space="preserve">40 GB </t>
    </r>
    <r>
      <rPr>
        <sz val="11"/>
        <color rgb="FF000000"/>
        <rFont val="Noto Sans CJK SC"/>
        <family val="2"/>
      </rPr>
      <t>儲存；不再乘三。網路／備份另列。</t>
    </r>
  </si>
  <si>
    <t>atlas_backup</t>
  </si>
  <si>
    <r>
      <rPr>
        <sz val="11"/>
        <color rgb="FF000000"/>
        <rFont val="Aptos"/>
      </rPr>
      <t xml:space="preserve">Atlas </t>
    </r>
    <r>
      <rPr>
        <sz val="11"/>
        <color rgb="FF000000"/>
        <rFont val="Noto Sans CJK SC"/>
        <family val="2"/>
      </rPr>
      <t>東京快照保存</t>
    </r>
  </si>
  <si>
    <r>
      <rPr>
        <sz val="11"/>
        <color rgb="FF000000"/>
        <rFont val="Aptos"/>
      </rPr>
      <t>USD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GB-month</t>
    </r>
  </si>
  <si>
    <r>
      <rPr>
        <sz val="11"/>
        <color rgb="FF000000"/>
        <rFont val="Noto Sans CJK SC"/>
        <family val="2"/>
      </rPr>
      <t xml:space="preserve">公開估價器 </t>
    </r>
    <r>
      <rPr>
        <sz val="11"/>
        <color rgb="FF000000"/>
        <rFont val="Aptos"/>
      </rPr>
      <t>Tokyo snapshot_backup_price</t>
    </r>
    <r>
      <rPr>
        <sz val="11"/>
        <color rgb="FF000000"/>
        <rFont val="Noto Sans CJK SC"/>
        <family val="2"/>
      </rPr>
      <t>；</t>
    </r>
    <r>
      <rPr>
        <sz val="11"/>
        <color rgb="FF000000"/>
        <rFont val="Aptos"/>
      </rPr>
      <t xml:space="preserve">PIT oplog </t>
    </r>
    <r>
      <rPr>
        <sz val="11"/>
        <color rgb="FF000000"/>
        <rFont val="Noto Sans CJK SC"/>
        <family val="2"/>
      </rPr>
      <t>額外空間自行納入保存容量。</t>
    </r>
  </si>
  <si>
    <t>route_zone</t>
  </si>
  <si>
    <t>Route53 hosted zone</t>
  </si>
  <si>
    <r>
      <rPr>
        <sz val="11"/>
        <color rgb="FF000000"/>
        <rFont val="Aptos"/>
      </rPr>
      <t>USD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zone-month</t>
    </r>
  </si>
  <si>
    <t>https://aws.amazon.com/route53/pricing/</t>
  </si>
  <si>
    <r>
      <rPr>
        <sz val="11"/>
        <color rgb="FF000000"/>
        <rFont val="Noto Sans CJK SC"/>
        <family val="2"/>
      </rPr>
      <t xml:space="preserve">前 </t>
    </r>
    <r>
      <rPr>
        <sz val="11"/>
        <color rgb="FF000000"/>
        <rFont val="Aptos"/>
      </rPr>
      <t>25 zones</t>
    </r>
  </si>
  <si>
    <t>route_query</t>
  </si>
  <si>
    <r>
      <rPr>
        <sz val="11"/>
        <color rgb="FF000000"/>
        <rFont val="Aptos"/>
      </rPr>
      <t xml:space="preserve">Route53 </t>
    </r>
    <r>
      <rPr>
        <sz val="11"/>
        <color rgb="FF000000"/>
        <rFont val="Noto Sans CJK SC"/>
        <family val="2"/>
      </rPr>
      <t xml:space="preserve">標準 </t>
    </r>
    <r>
      <rPr>
        <sz val="11"/>
        <color rgb="FF000000"/>
        <rFont val="Aptos"/>
      </rPr>
      <t>DNS</t>
    </r>
  </si>
  <si>
    <r>
      <rPr>
        <sz val="11"/>
        <color rgb="FF000000"/>
        <rFont val="Aptos"/>
      </rPr>
      <t>USD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query</t>
    </r>
  </si>
  <si>
    <t>前十億次</t>
  </si>
  <si>
    <t>regional</t>
  </si>
  <si>
    <r>
      <rPr>
        <sz val="11"/>
        <color rgb="FF000000"/>
        <rFont val="Noto Sans CJK SC"/>
        <family val="2"/>
      </rPr>
      <t xml:space="preserve">跨 </t>
    </r>
    <r>
      <rPr>
        <sz val="11"/>
        <color rgb="FF000000"/>
        <rFont val="Aptos"/>
      </rPr>
      <t xml:space="preserve">AZ </t>
    </r>
    <r>
      <rPr>
        <sz val="11"/>
        <color rgb="FF000000"/>
        <rFont val="Noto Sans CJK SC"/>
        <family val="2"/>
      </rPr>
      <t>單側計費資料</t>
    </r>
  </si>
  <si>
    <r>
      <rPr>
        <sz val="11"/>
        <color rgb="FF000000"/>
        <rFont val="Aptos"/>
      </rPr>
      <t>USD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GB</t>
    </r>
  </si>
  <si>
    <t>https://aws.amazon.com/ec2/pricing/on-demand/</t>
  </si>
  <si>
    <r>
      <rPr>
        <sz val="11"/>
        <color rgb="FF000000"/>
        <rFont val="Noto Sans CJK SC"/>
        <family val="2"/>
      </rPr>
      <t xml:space="preserve">輸入兩端計費 </t>
    </r>
    <r>
      <rPr>
        <sz val="11"/>
        <color rgb="FF000000"/>
        <rFont val="Aptos"/>
      </rPr>
      <t xml:space="preserve">GB </t>
    </r>
    <r>
      <rPr>
        <sz val="11"/>
        <color rgb="FF000000"/>
        <rFont val="Noto Sans CJK SC"/>
        <family val="2"/>
      </rPr>
      <t>合計；</t>
    </r>
    <r>
      <rPr>
        <sz val="11"/>
        <color rgb="FF000000"/>
        <rFont val="Aptos"/>
      </rPr>
      <t xml:space="preserve">100 GB </t>
    </r>
    <r>
      <rPr>
        <sz val="11"/>
        <color rgb="FF000000"/>
        <rFont val="Noto Sans CJK SC"/>
        <family val="2"/>
      </rPr>
      <t xml:space="preserve">單向且兩端收費時填 </t>
    </r>
    <r>
      <rPr>
        <sz val="11"/>
        <color rgb="FF000000"/>
        <rFont val="Aptos"/>
      </rPr>
      <t>200</t>
    </r>
    <r>
      <rPr>
        <sz val="11"/>
        <color rgb="FF000000"/>
        <rFont val="Noto Sans CJK SC"/>
        <family val="2"/>
      </rPr>
      <t>。</t>
    </r>
  </si>
  <si>
    <t>waf_acl</t>
  </si>
  <si>
    <t>WAF Web ACL</t>
  </si>
  <si>
    <t>https://aws.amazon.com/waf/pricing/</t>
  </si>
  <si>
    <r>
      <rPr>
        <sz val="11"/>
        <color rgb="FF000000"/>
        <rFont val="Noto Sans CJK SC"/>
        <family val="2"/>
      </rPr>
      <t xml:space="preserve">不含 </t>
    </r>
    <r>
      <rPr>
        <sz val="11"/>
        <color rgb="FF000000"/>
        <rFont val="Aptos"/>
      </rPr>
      <t>Bot</t>
    </r>
    <r>
      <rPr>
        <sz val="11"/>
        <color rgb="FF000000"/>
        <rFont val="Noto Sans CJK SC"/>
        <family val="2"/>
      </rPr>
      <t>、</t>
    </r>
    <r>
      <rPr>
        <sz val="11"/>
        <color rgb="FF000000"/>
        <rFont val="Aptos"/>
      </rPr>
      <t>CAPTCHA</t>
    </r>
    <r>
      <rPr>
        <sz val="11"/>
        <color rgb="FF000000"/>
        <rFont val="Noto Sans CJK SC"/>
        <family val="2"/>
      </rPr>
      <t xml:space="preserve">、超額 </t>
    </r>
    <r>
      <rPr>
        <sz val="11"/>
        <color rgb="FF000000"/>
        <rFont val="Aptos"/>
      </rPr>
      <t xml:space="preserve">WCU </t>
    </r>
    <r>
      <rPr>
        <sz val="11"/>
        <color rgb="FF000000"/>
        <rFont val="Noto Sans CJK SC"/>
        <family val="2"/>
      </rPr>
      <t>等</t>
    </r>
  </si>
  <si>
    <t>waf_rule</t>
  </si>
  <si>
    <r>
      <rPr>
        <sz val="11"/>
        <color rgb="FF000000"/>
        <rFont val="Aptos"/>
      </rPr>
      <t xml:space="preserve">WAF </t>
    </r>
    <r>
      <rPr>
        <sz val="11"/>
        <color rgb="FF000000"/>
        <rFont val="Noto Sans CJK SC"/>
        <family val="2"/>
      </rPr>
      <t xml:space="preserve">標準 </t>
    </r>
    <r>
      <rPr>
        <sz val="11"/>
        <color rgb="FF000000"/>
        <rFont val="Aptos"/>
      </rPr>
      <t>rule</t>
    </r>
  </si>
  <si>
    <r>
      <rPr>
        <sz val="11"/>
        <color rgb="FF000000"/>
        <rFont val="Aptos"/>
      </rPr>
      <t>USD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rule-month</t>
    </r>
  </si>
  <si>
    <r>
      <rPr>
        <sz val="11"/>
        <color rgb="FF000000"/>
        <rFont val="Noto Sans CJK SC"/>
        <family val="2"/>
      </rPr>
      <t xml:space="preserve">不含 </t>
    </r>
    <r>
      <rPr>
        <sz val="11"/>
        <color rgb="FF000000"/>
        <rFont val="Aptos"/>
      </rPr>
      <t xml:space="preserve">Marketplace </t>
    </r>
    <r>
      <rPr>
        <sz val="11"/>
        <color rgb="FF000000"/>
        <rFont val="Noto Sans CJK SC"/>
        <family val="2"/>
      </rPr>
      <t>額外費</t>
    </r>
  </si>
  <si>
    <t>waf_request</t>
  </si>
  <si>
    <r>
      <rPr>
        <sz val="11"/>
        <color rgb="FF000000"/>
        <rFont val="Aptos"/>
      </rPr>
      <t xml:space="preserve">WAF </t>
    </r>
    <r>
      <rPr>
        <sz val="11"/>
        <color rgb="FF000000"/>
        <rFont val="Noto Sans CJK SC"/>
        <family val="2"/>
      </rPr>
      <t>請求</t>
    </r>
  </si>
  <si>
    <r>
      <rPr>
        <sz val="11"/>
        <color rgb="FF000000"/>
        <rFont val="Aptos"/>
      </rPr>
      <t>USD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request</t>
    </r>
  </si>
  <si>
    <t>標準請求</t>
  </si>
  <si>
    <t>ses</t>
  </si>
  <si>
    <r>
      <rPr>
        <sz val="11"/>
        <color rgb="FF000000"/>
        <rFont val="Aptos"/>
      </rPr>
      <t xml:space="preserve">SES </t>
    </r>
    <r>
      <rPr>
        <sz val="11"/>
        <color rgb="FF000000"/>
        <rFont val="Noto Sans CJK SC"/>
        <family val="2"/>
      </rPr>
      <t>寄信</t>
    </r>
  </si>
  <si>
    <r>
      <rPr>
        <sz val="11"/>
        <color rgb="FF000000"/>
        <rFont val="Aptos"/>
      </rPr>
      <t>USD</t>
    </r>
    <r>
      <rPr>
        <sz val="11"/>
        <color rgb="FF000000"/>
        <rFont val="Noto Sans CJK SC"/>
        <family val="2"/>
      </rPr>
      <t>／封</t>
    </r>
  </si>
  <si>
    <t>https://aws.amazon.com/ses/pricing/</t>
  </si>
  <si>
    <t>基本寄信，附件另列自訂費；未扣免費額度</t>
  </si>
  <si>
    <r>
      <rPr>
        <b/>
        <sz val="22"/>
        <color rgb="FFFFFFFF"/>
        <rFont val="Aptos Display"/>
        <charset val="1"/>
      </rPr>
      <t xml:space="preserve">SHM </t>
    </r>
    <r>
      <rPr>
        <b/>
        <sz val="22"/>
        <color rgb="FFFFFFFF"/>
        <rFont val="Noto Sans CJK SC"/>
        <family val="2"/>
      </rPr>
      <t>權限、維護性與遷移</t>
    </r>
  </si>
  <si>
    <t>選型是候選，未部署；不同權限層分工，不以雲端或本地直接判定能否實作。</t>
  </si>
  <si>
    <t>議題</t>
  </si>
  <si>
    <t>結論／前置工作</t>
  </si>
  <si>
    <t>來源</t>
  </si>
  <si>
    <t>範圍</t>
  </si>
  <si>
    <t>只搬平台</t>
  </si>
  <si>
    <t>只計 SHM 加速度計平台；AI 分析留在校內實驗室。本版沒有 AI 上雲運算選項。</t>
  </si>
  <si>
    <t>README-platform.md</t>
  </si>
  <si>
    <r>
      <rPr>
        <sz val="11"/>
        <color rgb="FF000000"/>
        <rFont val="Noto Sans CJK SC"/>
        <family val="2"/>
      </rPr>
      <t xml:space="preserve">排除舊 </t>
    </r>
    <r>
      <rPr>
        <sz val="11"/>
        <color rgb="FF000000"/>
        <rFont val="Aptos"/>
      </rPr>
      <t xml:space="preserve">LoRa </t>
    </r>
    <r>
      <rPr>
        <sz val="11"/>
        <color rgb="FF000000"/>
        <rFont val="Noto Sans CJK SC"/>
        <family val="2"/>
      </rPr>
      <t>路徑</t>
    </r>
  </si>
  <si>
    <r>
      <rPr>
        <sz val="11"/>
        <color rgb="FF000000"/>
        <rFont val="Aptos"/>
      </rPr>
      <t>LoRa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 xml:space="preserve">ChirpStack </t>
    </r>
    <r>
      <rPr>
        <sz val="11"/>
        <color rgb="FF000000"/>
        <rFont val="Noto Sans CJK SC"/>
        <family val="2"/>
      </rPr>
      <t xml:space="preserve">及其專用 </t>
    </r>
    <r>
      <rPr>
        <sz val="11"/>
        <color rgb="FF000000"/>
        <rFont val="Aptos"/>
      </rPr>
      <t>Redis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 xml:space="preserve">PostgreSQL </t>
    </r>
    <r>
      <rPr>
        <sz val="11"/>
        <color rgb="FF000000"/>
        <rFont val="Noto Sans CJK SC"/>
        <family val="2"/>
      </rPr>
      <t>不在本版範圍。</t>
    </r>
  </si>
  <si>
    <t>../aws-service-mapping.md</t>
  </si>
  <si>
    <t>佇列</t>
  </si>
  <si>
    <r>
      <rPr>
        <sz val="11"/>
        <color rgb="FF000000"/>
        <rFont val="Noto Sans CJK SC"/>
        <family val="2"/>
      </rPr>
      <t xml:space="preserve">保留平台 </t>
    </r>
    <r>
      <rPr>
        <sz val="11"/>
        <color rgb="FF000000"/>
        <rFont val="Aptos"/>
      </rPr>
      <t>Redis</t>
    </r>
  </si>
  <si>
    <r>
      <rPr>
        <sz val="11"/>
        <color rgb="FF000000"/>
        <rFont val="Noto Sans CJK SC"/>
        <family val="2"/>
      </rPr>
      <t xml:space="preserve">平台 </t>
    </r>
    <r>
      <rPr>
        <sz val="11"/>
        <color rgb="FF000000"/>
        <rFont val="Aptos"/>
      </rPr>
      <t xml:space="preserve">BullMQ </t>
    </r>
    <r>
      <rPr>
        <sz val="11"/>
        <color rgb="FF000000"/>
        <rFont val="Noto Sans CJK SC"/>
        <family val="2"/>
      </rPr>
      <t xml:space="preserve">處理地震工作、加速度計基準線及人工模型啟用；不同於 </t>
    </r>
    <r>
      <rPr>
        <sz val="11"/>
        <color rgb="FF000000"/>
        <rFont val="Aptos"/>
      </rPr>
      <t>ChirpStack Redis</t>
    </r>
    <r>
      <rPr>
        <sz val="11"/>
        <color rgb="FF000000"/>
        <rFont val="Noto Sans CJK SC"/>
        <family val="2"/>
      </rPr>
      <t>。</t>
    </r>
  </si>
  <si>
    <t>../../../backend/index.js</t>
  </si>
  <si>
    <t>資料流</t>
  </si>
  <si>
    <r>
      <rPr>
        <sz val="11"/>
        <color rgb="FF000000"/>
        <rFont val="Aptos"/>
      </rPr>
      <t xml:space="preserve">MQTT </t>
    </r>
    <r>
      <rPr>
        <sz val="11"/>
        <color rgb="FF000000"/>
        <rFont val="Noto Sans CJK SC"/>
        <family val="2"/>
      </rPr>
      <t xml:space="preserve">與 </t>
    </r>
    <r>
      <rPr>
        <sz val="11"/>
        <color rgb="FF000000"/>
        <rFont val="Aptos"/>
      </rPr>
      <t xml:space="preserve">BullMQ </t>
    </r>
    <r>
      <rPr>
        <sz val="11"/>
        <color rgb="FF000000"/>
        <rFont val="Noto Sans CJK SC"/>
        <family val="2"/>
      </rPr>
      <t>分工</t>
    </r>
  </si>
  <si>
    <r>
      <rPr>
        <sz val="11"/>
        <color rgb="FF000000"/>
        <rFont val="Noto Sans CJK SC"/>
        <family val="2"/>
      </rPr>
      <t xml:space="preserve">感測器 </t>
    </r>
    <r>
      <rPr>
        <sz val="11"/>
        <color rgb="FF000000"/>
        <rFont val="Aptos"/>
      </rPr>
      <t>-&gt; MQTT -&gt; iot_worker -&gt; InfluxDB</t>
    </r>
    <r>
      <rPr>
        <sz val="11"/>
        <color rgb="FF000000"/>
        <rFont val="Noto Sans CJK SC"/>
        <family val="2"/>
      </rPr>
      <t xml:space="preserve">；平台背景任務 </t>
    </r>
    <r>
      <rPr>
        <sz val="11"/>
        <color rgb="FF000000"/>
        <rFont val="Aptos"/>
      </rPr>
      <t>-&gt; BullMQ/Redis -&gt; worker</t>
    </r>
    <r>
      <rPr>
        <sz val="11"/>
        <color rgb="FF000000"/>
        <rFont val="Noto Sans CJK SC"/>
        <family val="2"/>
      </rPr>
      <t>。</t>
    </r>
  </si>
  <si>
    <t>../README.md</t>
  </si>
  <si>
    <t>權限</t>
  </si>
  <si>
    <t>IoT Core</t>
  </si>
  <si>
    <r>
      <rPr>
        <sz val="11"/>
        <color rgb="FF000000"/>
        <rFont val="Noto Sans CJK SC"/>
        <family val="2"/>
      </rPr>
      <t xml:space="preserve">管理裝置連線與 </t>
    </r>
    <r>
      <rPr>
        <sz val="11"/>
        <color rgb="FF000000"/>
        <rFont val="Aptos"/>
      </rPr>
      <t>topic policy</t>
    </r>
    <r>
      <rPr>
        <sz val="11"/>
        <color rgb="FF000000"/>
        <rFont val="Noto Sans CJK SC"/>
        <family val="2"/>
      </rPr>
      <t>；</t>
    </r>
    <r>
      <rPr>
        <sz val="11"/>
        <color rgb="FF000000"/>
        <rFont val="Aptos"/>
      </rPr>
      <t>TLS</t>
    </r>
    <r>
      <rPr>
        <sz val="11"/>
        <color rgb="FF000000"/>
        <rFont val="Noto Sans CJK SC"/>
        <family val="2"/>
      </rPr>
      <t>／憑證／韌體要先驗證，不取代平台業務授權。</t>
    </r>
  </si>
  <si>
    <t>https://docs.aws.amazon.com/iot/latest/developerguide/authorization.html</t>
  </si>
  <si>
    <r>
      <rPr>
        <sz val="11"/>
        <color rgb="FF000000"/>
        <rFont val="Aptos"/>
      </rPr>
      <t>Cognito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IAM</t>
    </r>
  </si>
  <si>
    <r>
      <rPr>
        <sz val="11"/>
        <color rgb="FF000000"/>
        <rFont val="Aptos"/>
      </rPr>
      <t xml:space="preserve">Cognito </t>
    </r>
    <r>
      <rPr>
        <sz val="11"/>
        <color rgb="FF000000"/>
        <rFont val="Noto Sans CJK SC"/>
        <family val="2"/>
      </rPr>
      <t>管登入，</t>
    </r>
    <r>
      <rPr>
        <sz val="11"/>
        <color rgb="FF000000"/>
        <rFont val="Aptos"/>
      </rPr>
      <t xml:space="preserve">IAM </t>
    </r>
    <r>
      <rPr>
        <sz val="11"/>
        <color rgb="FF000000"/>
        <rFont val="Noto Sans CJK SC"/>
        <family val="2"/>
      </rPr>
      <t xml:space="preserve">管 </t>
    </r>
    <r>
      <rPr>
        <sz val="11"/>
        <color rgb="FF000000"/>
        <rFont val="Aptos"/>
      </rPr>
      <t xml:space="preserve">AWS </t>
    </r>
    <r>
      <rPr>
        <sz val="11"/>
        <color rgb="FF000000"/>
        <rFont val="Noto Sans CJK SC"/>
        <family val="2"/>
      </rPr>
      <t xml:space="preserve">資源；案場、裝置 </t>
    </r>
    <r>
      <rPr>
        <sz val="11"/>
        <color rgb="FF000000"/>
        <rFont val="Aptos"/>
      </rPr>
      <t xml:space="preserve">owner/viewer </t>
    </r>
    <r>
      <rPr>
        <sz val="11"/>
        <color rgb="FF000000"/>
        <rFont val="Noto Sans CJK SC"/>
        <family val="2"/>
      </rPr>
      <t xml:space="preserve">仍由 </t>
    </r>
    <r>
      <rPr>
        <sz val="11"/>
        <color rgb="FF000000"/>
        <rFont val="Aptos"/>
      </rPr>
      <t xml:space="preserve">SHM </t>
    </r>
    <r>
      <rPr>
        <sz val="11"/>
        <color rgb="FF000000"/>
        <rFont val="Noto Sans CJK SC"/>
        <family val="2"/>
      </rPr>
      <t>後端處理。</t>
    </r>
  </si>
  <si>
    <t>../../auth/README.md</t>
  </si>
  <si>
    <t>維護性</t>
  </si>
  <si>
    <t>自架或託管</t>
  </si>
  <si>
    <r>
      <rPr>
        <sz val="11"/>
        <color rgb="FF000000"/>
        <rFont val="Noto Sans CJK SC"/>
        <family val="2"/>
      </rPr>
      <t xml:space="preserve">可分別選 </t>
    </r>
    <r>
      <rPr>
        <sz val="11"/>
        <color rgb="FF000000"/>
        <rFont val="Aptos"/>
      </rPr>
      <t>EC2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Fargate</t>
    </r>
    <r>
      <rPr>
        <sz val="11"/>
        <color rgb="FF000000"/>
        <rFont val="Noto Sans CJK SC"/>
        <family val="2"/>
      </rPr>
      <t>、</t>
    </r>
    <r>
      <rPr>
        <sz val="11"/>
        <color rgb="FF000000"/>
        <rFont val="Aptos"/>
      </rPr>
      <t>Mosquitto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IoT</t>
    </r>
    <r>
      <rPr>
        <sz val="11"/>
        <color rgb="FF000000"/>
        <rFont val="Noto Sans CJK SC"/>
        <family val="2"/>
      </rPr>
      <t>、</t>
    </r>
    <r>
      <rPr>
        <sz val="11"/>
        <color rgb="FF000000"/>
        <rFont val="Aptos"/>
      </rPr>
      <t>MongoDB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Atlas</t>
    </r>
    <r>
      <rPr>
        <sz val="11"/>
        <color rgb="FF000000"/>
        <rFont val="Noto Sans CJK SC"/>
        <family val="2"/>
      </rPr>
      <t>、</t>
    </r>
    <r>
      <rPr>
        <sz val="11"/>
        <color rgb="FF000000"/>
        <rFont val="Aptos"/>
      </rPr>
      <t>InfluxDB2</t>
    </r>
    <r>
      <rPr>
        <sz val="11"/>
        <color rgb="FF000000"/>
        <rFont val="Noto Sans CJK SC"/>
        <family val="2"/>
      </rPr>
      <t>／託管</t>
    </r>
    <r>
      <rPr>
        <sz val="11"/>
        <color rgb="FF000000"/>
        <rFont val="Aptos"/>
      </rPr>
      <t>InfluxDB2</t>
    </r>
    <r>
      <rPr>
        <sz val="11"/>
        <color rgb="FF000000"/>
        <rFont val="Noto Sans CJK SC"/>
        <family val="2"/>
      </rPr>
      <t>、</t>
    </r>
    <r>
      <rPr>
        <sz val="11"/>
        <color rgb="FF000000"/>
        <rFont val="Aptos"/>
      </rPr>
      <t>Redis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ElastiCache</t>
    </r>
    <r>
      <rPr>
        <sz val="11"/>
        <color rgb="FF000000"/>
        <rFont val="Noto Sans CJK SC"/>
        <family val="2"/>
      </rPr>
      <t>。</t>
    </r>
  </si>
  <si>
    <t>備援</t>
  </si>
  <si>
    <r>
      <rPr>
        <sz val="11"/>
        <color rgb="FF000000"/>
        <rFont val="Noto Sans CJK SC"/>
        <family val="2"/>
      </rPr>
      <t>不等於</t>
    </r>
    <r>
      <rPr>
        <sz val="11"/>
        <color rgb="FF000000"/>
        <rFont val="Aptos"/>
      </rPr>
      <t>HA</t>
    </r>
  </si>
  <si>
    <r>
      <rPr>
        <sz val="11"/>
        <color rgb="FF000000"/>
        <rFont val="Noto Sans CJK SC"/>
        <family val="2"/>
      </rPr>
      <t>託管與備援分開選；資料庫主備不能替代</t>
    </r>
    <r>
      <rPr>
        <sz val="11"/>
        <color rgb="FF000000"/>
        <rFont val="Aptos"/>
      </rPr>
      <t>worker</t>
    </r>
    <r>
      <rPr>
        <sz val="11"/>
        <color rgb="FF000000"/>
        <rFont val="Noto Sans CJK SC"/>
        <family val="2"/>
      </rPr>
      <t>冪等、裝置緩衝及恢復演練。</t>
    </r>
  </si>
  <si>
    <t>../database-cloud-assessment.md</t>
  </si>
  <si>
    <t>遷移</t>
  </si>
  <si>
    <r>
      <rPr>
        <sz val="11"/>
        <color rgb="FF000000"/>
        <rFont val="Aptos"/>
      </rPr>
      <t>MongoDB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>InfluxDB</t>
    </r>
  </si>
  <si>
    <r>
      <rPr>
        <sz val="11"/>
        <color rgb="FF000000"/>
        <rFont val="Noto Sans CJK SC"/>
        <family val="2"/>
      </rPr>
      <t xml:space="preserve">來源 </t>
    </r>
    <r>
      <rPr>
        <sz val="11"/>
        <color rgb="FF000000"/>
        <rFont val="Aptos"/>
      </rPr>
      <t xml:space="preserve">MongoDB 4.2 </t>
    </r>
    <r>
      <rPr>
        <sz val="11"/>
        <color rgb="FF000000"/>
        <rFont val="Noto Sans CJK SC"/>
        <family val="2"/>
      </rPr>
      <t xml:space="preserve">需升級驗證；保留 </t>
    </r>
    <r>
      <rPr>
        <sz val="11"/>
        <color rgb="FF000000"/>
        <rFont val="Aptos"/>
      </rPr>
      <t xml:space="preserve">InfluxDB 2 </t>
    </r>
    <r>
      <rPr>
        <sz val="11"/>
        <color rgb="FF000000"/>
        <rFont val="Noto Sans CJK SC"/>
        <family val="2"/>
      </rPr>
      <t xml:space="preserve">與 </t>
    </r>
    <r>
      <rPr>
        <sz val="11"/>
        <color rgb="FF000000"/>
        <rFont val="Aptos"/>
      </rPr>
      <t>Flux</t>
    </r>
    <r>
      <rPr>
        <sz val="11"/>
        <color rgb="FF000000"/>
        <rFont val="Noto Sans CJK SC"/>
        <family val="2"/>
      </rPr>
      <t xml:space="preserve">，不直接換 </t>
    </r>
    <r>
      <rPr>
        <sz val="11"/>
        <color rgb="FF000000"/>
        <rFont val="Aptos"/>
      </rPr>
      <t xml:space="preserve">DocumentDB </t>
    </r>
    <r>
      <rPr>
        <sz val="11"/>
        <color rgb="FF000000"/>
        <rFont val="Noto Sans CJK SC"/>
        <family val="2"/>
      </rPr>
      <t xml:space="preserve">或 </t>
    </r>
    <r>
      <rPr>
        <sz val="11"/>
        <color rgb="FF000000"/>
        <rFont val="Aptos"/>
      </rPr>
      <t>InfluxDB 3</t>
    </r>
    <r>
      <rPr>
        <sz val="11"/>
        <color rgb="FF000000"/>
        <rFont val="Noto Sans CJK SC"/>
        <family val="2"/>
      </rPr>
      <t>。</t>
    </r>
  </si>
  <si>
    <r>
      <rPr>
        <sz val="11"/>
        <color rgb="FF000000"/>
        <rFont val="Aptos"/>
      </rPr>
      <t xml:space="preserve">BullMQ </t>
    </r>
    <r>
      <rPr>
        <sz val="11"/>
        <color rgb="FF000000"/>
        <rFont val="Noto Sans CJK SC"/>
        <family val="2"/>
      </rPr>
      <t>相容性</t>
    </r>
  </si>
  <si>
    <r>
      <rPr>
        <sz val="11"/>
        <color rgb="FF000000"/>
        <rFont val="Noto Sans CJK SC"/>
        <family val="2"/>
      </rPr>
      <t xml:space="preserve">標準 </t>
    </r>
    <r>
      <rPr>
        <sz val="11"/>
        <color rgb="FF000000"/>
        <rFont val="Aptos"/>
      </rPr>
      <t xml:space="preserve">ElastiCache </t>
    </r>
    <r>
      <rPr>
        <sz val="11"/>
        <color rgb="FF000000"/>
        <rFont val="Noto Sans CJK SC"/>
        <family val="2"/>
      </rPr>
      <t>節點、</t>
    </r>
    <r>
      <rPr>
        <sz val="11"/>
        <color rgb="FF000000"/>
        <rFont val="Aptos"/>
      </rPr>
      <t>noeviction</t>
    </r>
    <r>
      <rPr>
        <sz val="11"/>
        <color rgb="FF000000"/>
        <rFont val="Noto Sans CJK SC"/>
        <family val="2"/>
      </rPr>
      <t xml:space="preserve">；不把 </t>
    </r>
    <r>
      <rPr>
        <sz val="11"/>
        <color rgb="FF000000"/>
        <rFont val="Aptos"/>
      </rPr>
      <t xml:space="preserve">Serverless </t>
    </r>
    <r>
      <rPr>
        <sz val="11"/>
        <color rgb="FF000000"/>
        <rFont val="Noto Sans CJK SC"/>
        <family val="2"/>
      </rPr>
      <t>當直接替代。</t>
    </r>
  </si>
  <si>
    <t>https://docs.bullmq.io/guide/redis-tm-hosting/aws-elasticache</t>
  </si>
  <si>
    <r>
      <rPr>
        <sz val="11"/>
        <color rgb="FF000000"/>
        <rFont val="Aptos"/>
      </rPr>
      <t xml:space="preserve">API </t>
    </r>
    <r>
      <rPr>
        <sz val="11"/>
        <color rgb="FF000000"/>
        <rFont val="Noto Sans CJK SC"/>
        <family val="2"/>
      </rPr>
      <t>與排程拆分</t>
    </r>
  </si>
  <si>
    <r>
      <rPr>
        <sz val="11"/>
        <color rgb="FF000000"/>
        <rFont val="Noto Sans CJK SC"/>
        <family val="2"/>
      </rPr>
      <t xml:space="preserve">雙 </t>
    </r>
    <r>
      <rPr>
        <sz val="11"/>
        <color rgb="FF000000"/>
        <rFont val="Aptos"/>
      </rPr>
      <t xml:space="preserve">API </t>
    </r>
    <r>
      <rPr>
        <sz val="11"/>
        <color rgb="FF000000"/>
        <rFont val="Noto Sans CJK SC"/>
        <family val="2"/>
      </rPr>
      <t>前先拆開排程和背景</t>
    </r>
    <r>
      <rPr>
        <sz val="11"/>
        <color rgb="FF000000"/>
        <rFont val="Aptos"/>
      </rPr>
      <t>worker</t>
    </r>
    <r>
      <rPr>
        <sz val="11"/>
        <color rgb="FF000000"/>
        <rFont val="Noto Sans CJK SC"/>
        <family val="2"/>
      </rPr>
      <t>，避免同一工作重複執行。</t>
    </r>
  </si>
  <si>
    <r>
      <rPr>
        <sz val="11"/>
        <color rgb="FF000000"/>
        <rFont val="Aptos"/>
      </rPr>
      <t xml:space="preserve">SQS </t>
    </r>
    <r>
      <rPr>
        <sz val="11"/>
        <color rgb="FF000000"/>
        <rFont val="Noto Sans CJK SC"/>
        <family val="2"/>
      </rPr>
      <t>是可選改造</t>
    </r>
  </si>
  <si>
    <r>
      <rPr>
        <sz val="11"/>
        <color rgb="FF000000"/>
        <rFont val="Aptos"/>
      </rPr>
      <t xml:space="preserve">IoT Rules -&gt; SQS -&gt; worker </t>
    </r>
    <r>
      <rPr>
        <sz val="11"/>
        <color rgb="FF000000"/>
        <rFont val="Noto Sans CJK SC"/>
        <family val="2"/>
      </rPr>
      <t>要改接收入口、冪等、</t>
    </r>
    <r>
      <rPr>
        <sz val="11"/>
        <color rgb="FF000000"/>
        <rFont val="Aptos"/>
      </rPr>
      <t>DLQ</t>
    </r>
    <r>
      <rPr>
        <sz val="11"/>
        <color rgb="FF000000"/>
        <rFont val="Noto Sans CJK SC"/>
        <family val="2"/>
      </rPr>
      <t xml:space="preserve">與重播；不是現有 </t>
    </r>
    <r>
      <rPr>
        <sz val="11"/>
        <color rgb="FF000000"/>
        <rFont val="Aptos"/>
      </rPr>
      <t xml:space="preserve">Redis </t>
    </r>
    <r>
      <rPr>
        <sz val="11"/>
        <color rgb="FF000000"/>
        <rFont val="Noto Sans CJK SC"/>
        <family val="2"/>
      </rPr>
      <t>的直接替代。</t>
    </r>
  </si>
  <si>
    <t>https://docs.aws.amazon.com/iot/latest/developerguide/iot-rule-actions.html</t>
  </si>
  <si>
    <t>資料</t>
  </si>
  <si>
    <t>與應用分開</t>
  </si>
  <si>
    <r>
      <rPr>
        <sz val="11"/>
        <color rgb="FF000000"/>
        <rFont val="Aptos"/>
      </rPr>
      <t xml:space="preserve">DB </t>
    </r>
    <r>
      <rPr>
        <sz val="11"/>
        <color rgb="FF000000"/>
        <rFont val="Noto Sans CJK SC"/>
        <family val="2"/>
      </rPr>
      <t xml:space="preserve">獨立備份／還原／擴容；圖片報表放 </t>
    </r>
    <r>
      <rPr>
        <sz val="11"/>
        <color rgb="FF000000"/>
        <rFont val="Aptos"/>
      </rPr>
      <t>S3</t>
    </r>
    <r>
      <rPr>
        <sz val="11"/>
        <color rgb="FF000000"/>
        <rFont val="Noto Sans CJK SC"/>
        <family val="2"/>
      </rPr>
      <t>；容器暫存不是永久保存。</t>
    </r>
  </si>
  <si>
    <t>https://docs.aws.amazon.com/AmazonECS/latest/developerguide/fargate-task-storage.html</t>
  </si>
  <si>
    <t>相依</t>
  </si>
  <si>
    <t>AI 留在校內實驗室</t>
  </si>
  <si>
    <t>校內 AI 主機或校內網路中斷仍會影響分析；確認 timeout／重試。AWS 回傳波形的出站流量保留在用量欄。</t>
  </si>
  <si>
    <t>成本</t>
  </si>
  <si>
    <t>私有連線</t>
  </si>
  <si>
    <r>
      <rPr>
        <sz val="11"/>
        <color rgb="FF000000"/>
        <rFont val="Noto Sans CJK SC"/>
        <family val="2"/>
      </rPr>
      <t xml:space="preserve">若採 </t>
    </r>
    <r>
      <rPr>
        <sz val="11"/>
        <color rgb="FF000000"/>
        <rFont val="Aptos"/>
      </rPr>
      <t>AWS Site-to-Site VPN</t>
    </r>
    <r>
      <rPr>
        <sz val="11"/>
        <color rgb="FF000000"/>
        <rFont val="Noto Sans CJK SC"/>
        <family val="2"/>
      </rPr>
      <t>，另填其他</t>
    </r>
    <r>
      <rPr>
        <sz val="11"/>
        <color rgb="FF000000"/>
        <rFont val="Aptos"/>
      </rPr>
      <t>AWS</t>
    </r>
    <r>
      <rPr>
        <sz val="11"/>
        <color rgb="FF000000"/>
        <rFont val="Noto Sans CJK SC"/>
        <family val="2"/>
      </rPr>
      <t xml:space="preserve">費與流量；本表未假設實驗室已建好 </t>
    </r>
    <r>
      <rPr>
        <sz val="11"/>
        <color rgb="FF000000"/>
        <rFont val="Aptos"/>
      </rPr>
      <t>customer gateway</t>
    </r>
    <r>
      <rPr>
        <sz val="11"/>
        <color rgb="FF000000"/>
        <rFont val="Noto Sans CJK SC"/>
        <family val="2"/>
      </rPr>
      <t>。</t>
    </r>
  </si>
  <si>
    <t>https://aws.amazon.com/vpc/pricing/</t>
  </si>
  <si>
    <r>
      <rPr>
        <b/>
        <sz val="22"/>
        <color rgb="FFFFFFFF"/>
        <rFont val="Aptos Display"/>
        <charset val="1"/>
      </rPr>
      <t xml:space="preserve">SHM </t>
    </r>
    <r>
      <rPr>
        <b/>
        <sz val="22"/>
        <color rgb="FFFFFFFF"/>
        <rFont val="Noto Sans CJK SC"/>
        <family val="2"/>
      </rPr>
      <t>成本工作簿使用說明</t>
    </r>
  </si>
  <si>
    <t>設計目標：用同一組用量公平比較維護方式，不把較高帳單當成較好方案。</t>
  </si>
  <si>
    <t>本版範圍</t>
  </si>
  <si>
    <t>只包含 SHM 加速度計平台；校內 AI 不搬、不計雲端運算，並保留跨網路相依提醒。</t>
  </si>
  <si>
    <t>操作</t>
  </si>
  <si>
    <r>
      <rPr>
        <sz val="11"/>
        <color rgb="FF000000"/>
        <rFont val="Noto Sans CJK SC"/>
        <family val="2"/>
      </rPr>
      <t xml:space="preserve">自由組合 </t>
    </r>
    <r>
      <rPr>
        <sz val="11"/>
        <color rgb="FF000000"/>
        <rFont val="Aptos"/>
      </rPr>
      <t xml:space="preserve">B </t>
    </r>
    <r>
      <rPr>
        <sz val="11"/>
        <color rgb="FF000000"/>
        <rFont val="Noto Sans CJK SC"/>
        <family val="2"/>
      </rPr>
      <t>欄有下拉選單；方案比較的五欄也可各自選擇自架／託管。</t>
    </r>
  </si>
  <si>
    <t>用量</t>
  </si>
  <si>
    <r>
      <rPr>
        <sz val="11"/>
        <color rgb="FF000000"/>
        <rFont val="Noto Sans CJK SC"/>
        <family val="2"/>
      </rPr>
      <t xml:space="preserve">黃色底藍字可修改。所有方案共用同一組用量假設，公式在 </t>
    </r>
    <r>
      <rPr>
        <sz val="11"/>
        <color rgb="FF000000"/>
        <rFont val="Aptos"/>
      </rPr>
      <t>Excel</t>
    </r>
    <r>
      <rPr>
        <sz val="11"/>
        <color rgb="FF000000"/>
        <rFont val="Noto Sans CJK SC"/>
        <family val="2"/>
      </rPr>
      <t>／</t>
    </r>
    <r>
      <rPr>
        <sz val="11"/>
        <color rgb="FF000000"/>
        <rFont val="Aptos"/>
      </rPr>
      <t xml:space="preserve">LibreOffice </t>
    </r>
    <r>
      <rPr>
        <sz val="11"/>
        <color rgb="FF000000"/>
        <rFont val="Noto Sans CJK SC"/>
        <family val="2"/>
      </rPr>
      <t>自動重算。</t>
    </r>
  </si>
  <si>
    <t>價格</t>
  </si>
  <si>
    <r>
      <rPr>
        <sz val="11"/>
        <color rgb="FF000000"/>
        <rFont val="Noto Sans CJK SC"/>
        <family val="2"/>
      </rPr>
      <t>東京區、</t>
    </r>
    <r>
      <rPr>
        <sz val="11"/>
        <color rgb="FF000000"/>
        <rFont val="Aptos"/>
      </rPr>
      <t>730h</t>
    </r>
    <r>
      <rPr>
        <sz val="11"/>
        <color rgb="FF000000"/>
        <rFont val="Noto Sans CJK SC"/>
        <family val="2"/>
      </rPr>
      <t>／月、隨需未稅；</t>
    </r>
    <r>
      <rPr>
        <sz val="11"/>
        <color rgb="FF000000"/>
        <rFont val="Aptos"/>
      </rPr>
      <t xml:space="preserve">Atlas </t>
    </r>
    <r>
      <rPr>
        <sz val="11"/>
        <color rgb="FF000000"/>
        <rFont val="Noto Sans CJK SC"/>
        <family val="2"/>
      </rPr>
      <t>是第三方帳單，</t>
    </r>
    <r>
      <rPr>
        <sz val="11"/>
        <color rgb="FF000000"/>
        <rFont val="Aptos"/>
      </rPr>
      <t xml:space="preserve">CloudFront </t>
    </r>
    <r>
      <rPr>
        <sz val="11"/>
        <color rgb="FF000000"/>
        <rFont val="Noto Sans CJK SC"/>
        <family val="2"/>
      </rPr>
      <t>按亞洲邊緣。</t>
    </r>
  </si>
  <si>
    <t>Redis</t>
  </si>
  <si>
    <r>
      <rPr>
        <sz val="11"/>
        <color rgb="FF000000"/>
        <rFont val="Noto Sans CJK SC"/>
        <family val="2"/>
      </rPr>
      <t xml:space="preserve">保留的是平台 </t>
    </r>
    <r>
      <rPr>
        <sz val="11"/>
        <color rgb="FF000000"/>
        <rFont val="Aptos"/>
      </rPr>
      <t>BullMQ</t>
    </r>
    <r>
      <rPr>
        <sz val="11"/>
        <color rgb="FF000000"/>
        <rFont val="Noto Sans CJK SC"/>
        <family val="2"/>
      </rPr>
      <t xml:space="preserve">，處理地震、基準線與模型啟用工作；不包含 </t>
    </r>
    <r>
      <rPr>
        <sz val="11"/>
        <color rgb="FF000000"/>
        <rFont val="Aptos"/>
      </rPr>
      <t xml:space="preserve">ChirpStack </t>
    </r>
    <r>
      <rPr>
        <sz val="11"/>
        <color rgb="FF000000"/>
        <rFont val="Noto Sans CJK SC"/>
        <family val="2"/>
      </rPr>
      <t xml:space="preserve">專用 </t>
    </r>
    <r>
      <rPr>
        <sz val="11"/>
        <color rgb="FF000000"/>
        <rFont val="Aptos"/>
      </rPr>
      <t>Redis</t>
    </r>
    <r>
      <rPr>
        <sz val="11"/>
        <color rgb="FF000000"/>
        <rFont val="Noto Sans CJK SC"/>
        <family val="2"/>
      </rPr>
      <t>。</t>
    </r>
  </si>
  <si>
    <t>MQTT</t>
  </si>
  <si>
    <r>
      <rPr>
        <sz val="11"/>
        <color rgb="FF000000"/>
        <rFont val="Aptos"/>
      </rPr>
      <t xml:space="preserve">Mosquitto </t>
    </r>
    <r>
      <rPr>
        <sz val="11"/>
        <color rgb="FF000000"/>
        <rFont val="Noto Sans CJK SC"/>
        <family val="2"/>
      </rPr>
      <t xml:space="preserve">或 </t>
    </r>
    <r>
      <rPr>
        <sz val="11"/>
        <color rgb="FF000000"/>
        <rFont val="Aptos"/>
      </rPr>
      <t xml:space="preserve">IoT Core </t>
    </r>
    <r>
      <rPr>
        <sz val="11"/>
        <color rgb="FF000000"/>
        <rFont val="Noto Sans CJK SC"/>
        <family val="2"/>
      </rPr>
      <t>二選一；</t>
    </r>
    <r>
      <rPr>
        <sz val="11"/>
        <color rgb="FF000000"/>
        <rFont val="Aptos"/>
      </rPr>
      <t xml:space="preserve">SQS </t>
    </r>
    <r>
      <rPr>
        <sz val="11"/>
        <color rgb="FF000000"/>
        <rFont val="Noto Sans CJK SC"/>
        <family val="2"/>
      </rPr>
      <t>是另外的收件可靠性改造，不是上雲必備。</t>
    </r>
  </si>
  <si>
    <t>防重複</t>
  </si>
  <si>
    <r>
      <rPr>
        <sz val="11"/>
        <color rgb="FF000000"/>
        <rFont val="Aptos"/>
      </rPr>
      <t xml:space="preserve">Atlas </t>
    </r>
    <r>
      <rPr>
        <sz val="11"/>
        <color rgb="FF000000"/>
        <rFont val="Noto Sans CJK SC"/>
        <family val="2"/>
      </rPr>
      <t>已含三節點；</t>
    </r>
    <r>
      <rPr>
        <sz val="11"/>
        <color rgb="FF000000"/>
        <rFont val="Aptos"/>
      </rPr>
      <t xml:space="preserve">Influx Multi-AZ </t>
    </r>
    <r>
      <rPr>
        <sz val="11"/>
        <color rgb="FF000000"/>
        <rFont val="Noto Sans CJK SC"/>
        <family val="2"/>
      </rPr>
      <t>已含主備。不再乘三或乘二。</t>
    </r>
  </si>
  <si>
    <r>
      <rPr>
        <sz val="11"/>
        <color rgb="FF000000"/>
        <rFont val="Aptos"/>
      </rPr>
      <t>AI</t>
    </r>
    <r>
      <rPr>
        <sz val="11"/>
        <color rgb="FF000000"/>
        <rFont val="Noto Sans CJK SC"/>
        <family val="2"/>
      </rPr>
      <t>相依</t>
    </r>
  </si>
  <si>
    <t>校內 AI 留在實驗室，AWS 到實驗室的出站量仍要估；不代表完全離開實驗室。</t>
  </si>
  <si>
    <t>用量限制</t>
  </si>
  <si>
    <r>
      <rPr>
        <sz val="11"/>
        <color rgb="FF000000"/>
        <rFont val="Aptos"/>
      </rPr>
      <t xml:space="preserve">4096-byte payload </t>
    </r>
    <r>
      <rPr>
        <sz val="11"/>
        <color rgb="FF000000"/>
        <rFont val="Noto Sans CJK SC"/>
        <family val="2"/>
      </rPr>
      <t>是示例；批次、流量、保存容量與尖峰仍待量測。</t>
    </r>
  </si>
  <si>
    <t>費用限制</t>
  </si>
  <si>
    <t>未填維運與搬遷工時代表未計，不是不用做；稅率、匯率及預留分開呈現。</t>
  </si>
  <si>
    <t>支援</t>
  </si>
  <si>
    <r>
      <rPr>
        <sz val="11"/>
        <color rgb="FF000000"/>
        <rFont val="Aptos"/>
      </rPr>
      <t xml:space="preserve">Business Support+ </t>
    </r>
    <r>
      <rPr>
        <sz val="11"/>
        <color rgb="FF000000"/>
        <rFont val="Noto Sans CJK SC"/>
        <family val="2"/>
      </rPr>
      <t>按整個</t>
    </r>
    <r>
      <rPr>
        <sz val="11"/>
        <color rgb="FF000000"/>
        <rFont val="Aptos"/>
      </rPr>
      <t>AWS</t>
    </r>
    <r>
      <rPr>
        <sz val="11"/>
        <color rgb="FF000000"/>
        <rFont val="Noto Sans CJK SC"/>
        <family val="2"/>
      </rPr>
      <t>帳號算，再依本案支出比例分攤，</t>
    </r>
    <r>
      <rPr>
        <sz val="11"/>
        <color rgb="FF000000"/>
        <rFont val="Aptos"/>
      </rPr>
      <t>Atlas</t>
    </r>
    <r>
      <rPr>
        <sz val="11"/>
        <color rgb="FF000000"/>
        <rFont val="Noto Sans CJK SC"/>
        <family val="2"/>
      </rPr>
      <t>不列入基數。</t>
    </r>
  </si>
  <si>
    <t>資料安全</t>
  </si>
  <si>
    <r>
      <rPr>
        <sz val="11"/>
        <color rgb="FF000000"/>
        <rFont val="Aptos"/>
      </rPr>
      <t xml:space="preserve">S3 Gateway Endpoint </t>
    </r>
    <r>
      <rPr>
        <sz val="11"/>
        <color rgb="FF000000"/>
        <rFont val="Noto Sans CJK SC"/>
        <family val="2"/>
      </rPr>
      <t>避免</t>
    </r>
    <r>
      <rPr>
        <sz val="11"/>
        <color rgb="FF000000"/>
        <rFont val="Aptos"/>
      </rPr>
      <t>S3</t>
    </r>
    <r>
      <rPr>
        <sz val="11"/>
        <color rgb="FF000000"/>
        <rFont val="Noto Sans CJK SC"/>
        <family val="2"/>
      </rPr>
      <t>經</t>
    </r>
    <r>
      <rPr>
        <sz val="11"/>
        <color rgb="FF000000"/>
        <rFont val="Aptos"/>
      </rPr>
      <t>NAT</t>
    </r>
    <r>
      <rPr>
        <sz val="11"/>
        <color rgb="FF000000"/>
        <rFont val="Noto Sans CJK SC"/>
        <family val="2"/>
      </rPr>
      <t>；</t>
    </r>
    <r>
      <rPr>
        <sz val="11"/>
        <color rgb="FF000000"/>
        <rFont val="Aptos"/>
      </rPr>
      <t>DB</t>
    </r>
    <r>
      <rPr>
        <sz val="11"/>
        <color rgb="FF000000"/>
        <rFont val="Noto Sans CJK SC"/>
        <family val="2"/>
      </rPr>
      <t>僅受控來源，正式</t>
    </r>
    <r>
      <rPr>
        <sz val="11"/>
        <color rgb="FF000000"/>
        <rFont val="Aptos"/>
      </rPr>
      <t>TLS</t>
    </r>
    <r>
      <rPr>
        <sz val="11"/>
        <color rgb="FF000000"/>
        <rFont val="Noto Sans CJK SC"/>
        <family val="2"/>
      </rPr>
      <t>、憑證與還原仍待驗證。</t>
    </r>
  </si>
  <si>
    <t>交付</t>
  </si>
  <si>
    <t>本檔與舊版分開保存；原始完整版只供歷史參考。</t>
  </si>
  <si>
    <r>
      <rPr>
        <sz val="11"/>
        <color theme="1"/>
        <rFont val="Calibri"/>
        <family val="2"/>
        <charset val="1"/>
      </rPr>
      <t xml:space="preserve">Atlas </t>
    </r>
    <r>
      <rPr>
        <sz val="11"/>
        <color theme="1"/>
        <rFont val="Noto Sans CJK SC"/>
        <family val="2"/>
      </rPr>
      <t>私網</t>
    </r>
  </si>
  <si>
    <r>
      <rPr>
        <sz val="11"/>
        <color theme="1"/>
        <rFont val="Calibri"/>
        <family val="2"/>
        <charset val="1"/>
      </rPr>
      <t xml:space="preserve">EC2 </t>
    </r>
    <r>
      <rPr>
        <sz val="11"/>
        <color theme="1"/>
        <rFont val="Noto Sans CJK SC"/>
        <family val="2"/>
      </rPr>
      <t xml:space="preserve">單機 </t>
    </r>
    <r>
      <rPr>
        <sz val="11"/>
        <color theme="1"/>
        <rFont val="Calibri"/>
        <family val="2"/>
        <charset val="1"/>
      </rPr>
      <t>4C16G</t>
    </r>
  </si>
  <si>
    <r>
      <rPr>
        <sz val="11"/>
        <color theme="1"/>
        <rFont val="Calibri"/>
        <family val="2"/>
        <charset val="1"/>
      </rPr>
      <t xml:space="preserve">Mosquitto </t>
    </r>
    <r>
      <rPr>
        <sz val="11"/>
        <color theme="1"/>
        <rFont val="Noto Sans CJK SC"/>
        <family val="2"/>
      </rPr>
      <t>與應用同機</t>
    </r>
  </si>
  <si>
    <r>
      <rPr>
        <sz val="11"/>
        <color theme="1"/>
        <rFont val="Calibri"/>
        <family val="2"/>
        <charset val="1"/>
      </rPr>
      <t xml:space="preserve">MongoDB </t>
    </r>
    <r>
      <rPr>
        <sz val="11"/>
        <color theme="1"/>
        <rFont val="Noto Sans CJK SC"/>
        <family val="2"/>
      </rPr>
      <t>與應用同機</t>
    </r>
  </si>
  <si>
    <r>
      <rPr>
        <sz val="11"/>
        <color theme="1"/>
        <rFont val="Calibri"/>
        <family val="2"/>
        <charset val="1"/>
      </rPr>
      <t xml:space="preserve">InfluxDB </t>
    </r>
    <r>
      <rPr>
        <sz val="11"/>
        <color theme="1"/>
        <rFont val="Noto Sans CJK SC"/>
        <family val="2"/>
      </rPr>
      <t>與應用同機</t>
    </r>
  </si>
  <si>
    <r>
      <rPr>
        <sz val="11"/>
        <color theme="1"/>
        <rFont val="Calibri"/>
        <family val="2"/>
        <charset val="1"/>
      </rPr>
      <t xml:space="preserve">Redis </t>
    </r>
    <r>
      <rPr>
        <sz val="11"/>
        <color theme="1"/>
        <rFont val="Noto Sans CJK SC"/>
        <family val="2"/>
      </rPr>
      <t>與應用同機</t>
    </r>
  </si>
  <si>
    <r>
      <rPr>
        <sz val="11"/>
        <color theme="1"/>
        <rFont val="Calibri"/>
        <family val="2"/>
        <charset val="1"/>
      </rPr>
      <t xml:space="preserve">S3 </t>
    </r>
    <r>
      <rPr>
        <sz val="11"/>
        <color theme="1"/>
        <rFont val="Noto Sans CJK SC"/>
        <family val="2"/>
      </rPr>
      <t>備份＋</t>
    </r>
    <r>
      <rPr>
        <sz val="11"/>
        <color theme="1"/>
        <rFont val="Calibri"/>
        <family val="2"/>
        <charset val="1"/>
      </rPr>
      <t>ECR</t>
    </r>
    <r>
      <rPr>
        <sz val="11"/>
        <color theme="1"/>
        <rFont val="Noto Sans CJK SC"/>
        <family val="2"/>
      </rPr>
      <t>＋</t>
    </r>
    <r>
      <rPr>
        <sz val="11"/>
        <color theme="1"/>
        <rFont val="Calibri"/>
        <family val="2"/>
        <charset val="1"/>
      </rPr>
      <t>DNS</t>
    </r>
  </si>
  <si>
    <r>
      <rPr>
        <sz val="11"/>
        <color theme="1"/>
        <rFont val="Calibri"/>
        <family val="2"/>
        <charset val="1"/>
      </rPr>
      <t xml:space="preserve">CloudWatch </t>
    </r>
    <r>
      <rPr>
        <sz val="11"/>
        <color theme="1"/>
        <rFont val="Noto Sans CJK SC"/>
        <family val="2"/>
      </rPr>
      <t>基本監控</t>
    </r>
  </si>
  <si>
    <r>
      <rPr>
        <sz val="11"/>
        <color theme="1"/>
        <rFont val="Calibri"/>
        <family val="2"/>
        <charset val="1"/>
      </rPr>
      <t xml:space="preserve">EC2 </t>
    </r>
    <r>
      <rPr>
        <sz val="11"/>
        <color theme="1"/>
        <rFont val="Noto Sans CJK SC"/>
        <family val="2"/>
      </rPr>
      <t xml:space="preserve">單機 </t>
    </r>
    <r>
      <rPr>
        <sz val="11"/>
        <color theme="1"/>
        <rFont val="Calibri"/>
        <family val="2"/>
        <charset val="1"/>
      </rPr>
      <t>4C32G</t>
    </r>
  </si>
  <si>
    <r>
      <rPr>
        <sz val="11"/>
        <color theme="1"/>
        <rFont val="Calibri"/>
        <family val="2"/>
        <charset val="1"/>
      </rPr>
      <t>S3</t>
    </r>
    <r>
      <rPr>
        <sz val="11"/>
        <color theme="1"/>
        <rFont val="Noto Sans CJK SC"/>
        <family val="2"/>
      </rPr>
      <t>＋</t>
    </r>
    <r>
      <rPr>
        <sz val="11"/>
        <color theme="1"/>
        <rFont val="Calibri"/>
        <family val="2"/>
        <charset val="1"/>
      </rPr>
      <t>CloudFront</t>
    </r>
  </si>
  <si>
    <r>
      <rPr>
        <sz val="11"/>
        <color theme="1"/>
        <rFont val="Calibri"/>
        <family val="2"/>
        <charset val="1"/>
      </rPr>
      <t xml:space="preserve">Mosquitto </t>
    </r>
    <r>
      <rPr>
        <sz val="11"/>
        <color theme="1"/>
        <rFont val="Noto Sans CJK SC"/>
        <family val="2"/>
      </rPr>
      <t xml:space="preserve">獨立 </t>
    </r>
    <r>
      <rPr>
        <sz val="11"/>
        <color theme="1"/>
        <rFont val="Calibri"/>
        <family val="2"/>
        <charset val="1"/>
      </rPr>
      <t>EC2</t>
    </r>
  </si>
  <si>
    <r>
      <rPr>
        <sz val="11"/>
        <color theme="1"/>
        <rFont val="Calibri"/>
        <family val="2"/>
        <charset val="1"/>
      </rPr>
      <t xml:space="preserve">MongoDB </t>
    </r>
    <r>
      <rPr>
        <sz val="11"/>
        <color theme="1"/>
        <rFont val="Noto Sans CJK SC"/>
        <family val="2"/>
      </rPr>
      <t xml:space="preserve">獨立 </t>
    </r>
    <r>
      <rPr>
        <sz val="11"/>
        <color theme="1"/>
        <rFont val="Calibri"/>
        <family val="2"/>
        <charset val="1"/>
      </rPr>
      <t>EC2</t>
    </r>
  </si>
  <si>
    <r>
      <rPr>
        <sz val="11"/>
        <color theme="1"/>
        <rFont val="Calibri"/>
        <family val="2"/>
        <charset val="1"/>
      </rPr>
      <t xml:space="preserve">InfluxDB </t>
    </r>
    <r>
      <rPr>
        <sz val="11"/>
        <color theme="1"/>
        <rFont val="Noto Sans CJK SC"/>
        <family val="2"/>
      </rPr>
      <t xml:space="preserve">獨立 </t>
    </r>
    <r>
      <rPr>
        <sz val="11"/>
        <color theme="1"/>
        <rFont val="Calibri"/>
        <family val="2"/>
        <charset val="1"/>
      </rPr>
      <t>EC2</t>
    </r>
  </si>
  <si>
    <r>
      <rPr>
        <sz val="11"/>
        <color theme="1"/>
        <rFont val="Calibri"/>
        <family val="2"/>
        <charset val="1"/>
      </rPr>
      <t xml:space="preserve">ElastiCache Redis </t>
    </r>
    <r>
      <rPr>
        <sz val="11"/>
        <color theme="1"/>
        <rFont val="Noto Sans CJK SC"/>
        <family val="2"/>
      </rPr>
      <t>單節點</t>
    </r>
  </si>
  <si>
    <r>
      <rPr>
        <sz val="11"/>
        <color theme="1"/>
        <rFont val="Noto Sans CJK SC"/>
        <family val="2"/>
      </rPr>
      <t xml:space="preserve">私網單 </t>
    </r>
    <r>
      <rPr>
        <sz val="11"/>
        <color theme="1"/>
        <rFont val="Calibri"/>
        <family val="2"/>
        <charset val="1"/>
      </rPr>
      <t>NAT</t>
    </r>
  </si>
  <si>
    <r>
      <rPr>
        <sz val="11"/>
        <color theme="1"/>
        <rFont val="Calibri"/>
        <family val="2"/>
        <charset val="1"/>
      </rPr>
      <t xml:space="preserve">Atlas PrivateLink </t>
    </r>
    <r>
      <rPr>
        <sz val="11"/>
        <color theme="1"/>
        <rFont val="Noto Sans CJK SC"/>
        <family val="2"/>
      </rPr>
      <t xml:space="preserve">單 </t>
    </r>
    <r>
      <rPr>
        <sz val="11"/>
        <color theme="1"/>
        <rFont val="Calibri"/>
        <family val="2"/>
        <charset val="1"/>
      </rPr>
      <t>AZ</t>
    </r>
  </si>
  <si>
    <r>
      <rPr>
        <sz val="11"/>
        <color theme="1"/>
        <rFont val="Calibri"/>
        <family val="2"/>
        <charset val="1"/>
      </rPr>
      <t>Secrets</t>
    </r>
    <r>
      <rPr>
        <sz val="11"/>
        <color theme="1"/>
        <rFont val="Noto Sans CJK SC"/>
        <family val="2"/>
      </rPr>
      <t>＋</t>
    </r>
    <r>
      <rPr>
        <sz val="11"/>
        <color theme="1"/>
        <rFont val="Calibri"/>
        <family val="2"/>
        <charset val="1"/>
      </rPr>
      <t>WAF</t>
    </r>
  </si>
  <si>
    <r>
      <rPr>
        <sz val="11"/>
        <color theme="1"/>
        <rFont val="Calibri"/>
        <family val="2"/>
        <charset val="1"/>
      </rPr>
      <t xml:space="preserve">EC2 </t>
    </r>
    <r>
      <rPr>
        <sz val="11"/>
        <color theme="1"/>
        <rFont val="Noto Sans CJK SC"/>
        <family val="2"/>
      </rPr>
      <t xml:space="preserve">應用 </t>
    </r>
    <r>
      <rPr>
        <sz val="11"/>
        <color theme="1"/>
        <rFont val="Calibri"/>
        <family val="2"/>
        <charset val="1"/>
      </rPr>
      <t>2C8G</t>
    </r>
  </si>
  <si>
    <r>
      <rPr>
        <sz val="11"/>
        <color theme="1"/>
        <rFont val="Calibri"/>
        <family val="2"/>
        <charset val="1"/>
      </rPr>
      <t>IoT Core</t>
    </r>
    <r>
      <rPr>
        <sz val="11"/>
        <color theme="1"/>
        <rFont val="Noto Sans CJK SC"/>
        <family val="2"/>
      </rPr>
      <t>＋</t>
    </r>
    <r>
      <rPr>
        <sz val="11"/>
        <color theme="1"/>
        <rFont val="Calibri"/>
        <family val="2"/>
        <charset val="1"/>
      </rPr>
      <t>MQTT worker</t>
    </r>
  </si>
  <si>
    <r>
      <rPr>
        <sz val="11"/>
        <color theme="1"/>
        <rFont val="Calibri"/>
        <family val="2"/>
        <charset val="1"/>
      </rPr>
      <t xml:space="preserve">Atlas M20 </t>
    </r>
    <r>
      <rPr>
        <sz val="11"/>
        <color theme="1"/>
        <rFont val="Noto Sans CJK SC"/>
        <family val="2"/>
      </rPr>
      <t>三節點</t>
    </r>
  </si>
  <si>
    <r>
      <rPr>
        <sz val="11"/>
        <color theme="1"/>
        <rFont val="Noto Sans CJK SC"/>
        <family val="2"/>
      </rPr>
      <t xml:space="preserve">託管 </t>
    </r>
    <r>
      <rPr>
        <sz val="11"/>
        <color theme="1"/>
        <rFont val="Calibri"/>
        <family val="2"/>
        <charset val="1"/>
      </rPr>
      <t xml:space="preserve">InfluxDB 2 </t>
    </r>
    <r>
      <rPr>
        <sz val="11"/>
        <color theme="1"/>
        <rFont val="Noto Sans CJK SC"/>
        <family val="2"/>
      </rPr>
      <t xml:space="preserve">單 </t>
    </r>
    <r>
      <rPr>
        <sz val="11"/>
        <color theme="1"/>
        <rFont val="Calibri"/>
        <family val="2"/>
        <charset val="1"/>
      </rPr>
      <t>AZ</t>
    </r>
  </si>
  <si>
    <r>
      <rPr>
        <sz val="11"/>
        <color theme="1"/>
        <rFont val="Calibri"/>
        <family val="2"/>
        <charset val="1"/>
      </rPr>
      <t xml:space="preserve">ElastiCache Redis </t>
    </r>
    <r>
      <rPr>
        <sz val="11"/>
        <color theme="1"/>
        <rFont val="Noto Sans CJK SC"/>
        <family val="2"/>
      </rPr>
      <t>主備</t>
    </r>
  </si>
  <si>
    <r>
      <rPr>
        <sz val="11"/>
        <color theme="1"/>
        <rFont val="Noto Sans CJK SC"/>
        <family val="2"/>
      </rPr>
      <t xml:space="preserve">私網雙 </t>
    </r>
    <r>
      <rPr>
        <sz val="11"/>
        <color theme="1"/>
        <rFont val="Calibri"/>
        <family val="2"/>
        <charset val="1"/>
      </rPr>
      <t>AZ NAT</t>
    </r>
  </si>
  <si>
    <r>
      <rPr>
        <sz val="11"/>
        <color theme="1"/>
        <rFont val="Calibri"/>
        <family val="2"/>
        <charset val="1"/>
      </rPr>
      <t xml:space="preserve">Atlas PrivateLink </t>
    </r>
    <r>
      <rPr>
        <sz val="11"/>
        <color theme="1"/>
        <rFont val="Noto Sans CJK SC"/>
        <family val="2"/>
      </rPr>
      <t xml:space="preserve">雙 </t>
    </r>
    <r>
      <rPr>
        <sz val="11"/>
        <color theme="1"/>
        <rFont val="Calibri"/>
        <family val="2"/>
        <charset val="1"/>
      </rPr>
      <t>AZ</t>
    </r>
  </si>
  <si>
    <r>
      <rPr>
        <sz val="11"/>
        <color theme="1"/>
        <rFont val="Calibri"/>
        <family val="2"/>
        <charset val="1"/>
      </rPr>
      <t xml:space="preserve">Fargate </t>
    </r>
    <r>
      <rPr>
        <sz val="11"/>
        <color theme="1"/>
        <rFont val="Noto Sans CJK SC"/>
        <family val="2"/>
      </rPr>
      <t xml:space="preserve">單 </t>
    </r>
    <r>
      <rPr>
        <sz val="11"/>
        <color theme="1"/>
        <rFont val="Calibri"/>
        <family val="2"/>
        <charset val="1"/>
      </rPr>
      <t>API</t>
    </r>
  </si>
  <si>
    <r>
      <rPr>
        <sz val="11"/>
        <color theme="1"/>
        <rFont val="Calibri"/>
        <family val="2"/>
        <charset val="1"/>
      </rPr>
      <t>IoT Core</t>
    </r>
    <r>
      <rPr>
        <sz val="11"/>
        <color theme="1"/>
        <rFont val="Noto Sans CJK SC"/>
        <family val="2"/>
      </rPr>
      <t>＋</t>
    </r>
    <r>
      <rPr>
        <sz val="11"/>
        <color theme="1"/>
        <rFont val="Calibri"/>
        <family val="2"/>
        <charset val="1"/>
      </rPr>
      <t>Rules</t>
    </r>
    <r>
      <rPr>
        <sz val="11"/>
        <color theme="1"/>
        <rFont val="Noto Sans CJK SC"/>
        <family val="2"/>
      </rPr>
      <t>＋</t>
    </r>
    <r>
      <rPr>
        <sz val="11"/>
        <color theme="1"/>
        <rFont val="Calibri"/>
        <family val="2"/>
        <charset val="1"/>
      </rPr>
      <t>SQS</t>
    </r>
  </si>
  <si>
    <r>
      <rPr>
        <sz val="11"/>
        <color theme="1"/>
        <rFont val="Calibri"/>
        <family val="2"/>
        <charset val="1"/>
      </rPr>
      <t xml:space="preserve">Atlas M30 </t>
    </r>
    <r>
      <rPr>
        <sz val="11"/>
        <color theme="1"/>
        <rFont val="Noto Sans CJK SC"/>
        <family val="2"/>
      </rPr>
      <t>三節點</t>
    </r>
  </si>
  <si>
    <r>
      <rPr>
        <sz val="11"/>
        <color theme="1"/>
        <rFont val="Noto Sans CJK SC"/>
        <family val="2"/>
      </rPr>
      <t xml:space="preserve">託管 </t>
    </r>
    <r>
      <rPr>
        <sz val="11"/>
        <color theme="1"/>
        <rFont val="Calibri"/>
        <family val="2"/>
        <charset val="1"/>
      </rPr>
      <t>InfluxDB 2 Multi-AZ</t>
    </r>
  </si>
  <si>
    <r>
      <rPr>
        <sz val="11"/>
        <color theme="1"/>
        <rFont val="Calibri"/>
        <family val="2"/>
        <charset val="1"/>
      </rPr>
      <t xml:space="preserve">ElastiCache Valkey </t>
    </r>
    <r>
      <rPr>
        <sz val="11"/>
        <color theme="1"/>
        <rFont val="Noto Sans CJK SC"/>
        <family val="2"/>
      </rPr>
      <t>主備</t>
    </r>
  </si>
  <si>
    <r>
      <rPr>
        <sz val="11"/>
        <color theme="1"/>
        <rFont val="Noto Sans CJK SC"/>
        <family val="2"/>
      </rPr>
      <t xml:space="preserve">不使用 </t>
    </r>
    <r>
      <rPr>
        <sz val="11"/>
        <color theme="1"/>
        <rFont val="Calibri"/>
        <family val="2"/>
        <charset val="1"/>
      </rPr>
      <t xml:space="preserve">Atlas </t>
    </r>
    <r>
      <rPr>
        <sz val="11"/>
        <color theme="1"/>
        <rFont val="Noto Sans CJK SC"/>
        <family val="2"/>
      </rPr>
      <t>私網</t>
    </r>
  </si>
  <si>
    <r>
      <rPr>
        <sz val="11"/>
        <color theme="1"/>
        <rFont val="Calibri"/>
        <family val="2"/>
        <charset val="1"/>
      </rPr>
      <t xml:space="preserve">Fargate </t>
    </r>
    <r>
      <rPr>
        <sz val="11"/>
        <color theme="1"/>
        <rFont val="Noto Sans CJK SC"/>
        <family val="2"/>
      </rPr>
      <t xml:space="preserve">雙 </t>
    </r>
    <r>
      <rPr>
        <sz val="11"/>
        <color theme="1"/>
        <rFont val="Calibri"/>
        <family val="2"/>
        <charset val="1"/>
      </rPr>
      <t>API</t>
    </r>
  </si>
  <si>
    <t>S3＋CloudFront</t>
  </si>
  <si>
    <t>IoT Core＋Rules＋SQS</t>
  </si>
  <si>
    <t>Fargate 單 API</t>
  </si>
  <si>
    <t>MongoDB 與應用同機</t>
  </si>
  <si>
    <t>託管 InfluxDB 2 Multi-AZ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</si>
</sst>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$#,##0.00;&quot;($&quot;#,##0.00\);\—"/>
    <numFmt numFmtId="165" formatCode="&quot;NT$&quot;#,##0"/>
    <numFmt numFmtId="166" formatCode="#,##0.00;\(#,##0.00\);\—"/>
    <numFmt numFmtId="167" formatCode="0.0%"/>
    <numFmt numFmtId="168" formatCode="0.0000000000"/>
  </numFmts>
  <fonts count="16" x14ac:knownFonts="1">
    <font>
      <sz val="11"/>
      <color theme="1"/>
      <name val="Calibri"/>
      <family val="2"/>
      <charset val="1"/>
    </font>
    <font>
      <b/>
      <sz val="22"/>
      <color rgb="FFFFFFFF"/>
      <name val="Aptos Display"/>
      <charset val="1"/>
    </font>
    <font>
      <b/>
      <sz val="22"/>
      <color rgb="FFFFFFFF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Aptos"/>
    </font>
    <font>
      <b/>
      <sz val="11"/>
      <color rgb="FF000000"/>
      <name val="Noto Sans CJK SC"/>
      <family val="2"/>
    </font>
    <font>
      <b/>
      <sz val="11"/>
      <color rgb="FF000000"/>
      <name val="Aptos"/>
    </font>
    <font>
      <b/>
      <sz val="13"/>
      <color rgb="FFFFFFFF"/>
      <name val="Noto Sans CJK SC"/>
      <family val="2"/>
    </font>
    <font>
      <b/>
      <sz val="13"/>
      <color rgb="FFFFFFFF"/>
      <name val="Aptos"/>
    </font>
    <font>
      <sz val="11"/>
      <color rgb="FF008000"/>
      <name val="Aptos"/>
    </font>
    <font>
      <b/>
      <sz val="11"/>
      <color rgb="FFFFFFFF"/>
      <name val="Noto Sans CJK SC"/>
      <family val="2"/>
    </font>
    <font>
      <b/>
      <sz val="11"/>
      <color rgb="FFFFFFFF"/>
      <name val="Aptos"/>
    </font>
    <font>
      <sz val="11"/>
      <color rgb="FF0000FF"/>
      <name val="Aptos"/>
    </font>
    <font>
      <sz val="11"/>
      <color rgb="FF0000FF"/>
      <name val="Noto Sans CJK SC"/>
      <family val="2"/>
    </font>
    <font>
      <u/>
      <sz val="11"/>
      <color rgb="FFA82626"/>
      <name val="Aptos"/>
    </font>
    <font>
      <sz val="11"/>
      <color theme="1"/>
      <name val="Noto Sans CJK SC"/>
      <family val="2"/>
    </font>
  </fonts>
  <fills count="6">
    <fill>
      <patternFill patternType="none"/>
    </fill>
    <fill>
      <patternFill patternType="gray125"/>
    </fill>
    <fill>
      <patternFill patternType="solid">
        <fgColor rgb="FF183549"/>
        <bgColor rgb="FF333333"/>
      </patternFill>
    </fill>
    <fill>
      <patternFill patternType="solid">
        <fgColor rgb="FFEEF5F7"/>
        <bgColor rgb="FFFFFFFF"/>
      </patternFill>
    </fill>
    <fill>
      <patternFill patternType="solid">
        <fgColor rgb="FF087E8B"/>
        <bgColor rgb="FF008080"/>
      </patternFill>
    </fill>
    <fill>
      <patternFill patternType="solid">
        <fgColor rgb="FFFFF2B3"/>
        <bgColor rgb="FFFFFF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9" fillId="3" borderId="0" xfId="0" applyFont="1" applyFill="1" applyAlignment="1">
      <alignment vertical="top" wrapText="1"/>
    </xf>
    <xf numFmtId="0" fontId="9" fillId="0" borderId="0" xfId="0" applyFont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164" fontId="4" fillId="0" borderId="0" xfId="0" applyNumberFormat="1" applyFont="1" applyAlignment="1">
      <alignment vertical="top" wrapText="1"/>
    </xf>
    <xf numFmtId="0" fontId="5" fillId="3" borderId="0" xfId="0" applyFont="1" applyFill="1" applyAlignment="1">
      <alignment vertical="top" wrapText="1"/>
    </xf>
    <xf numFmtId="164" fontId="6" fillId="3" borderId="0" xfId="0" applyNumberFormat="1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7" fillId="2" borderId="0" xfId="0" applyFont="1" applyFill="1" applyAlignment="1">
      <alignment vertical="top" wrapText="1"/>
    </xf>
    <xf numFmtId="164" fontId="8" fillId="2" borderId="0" xfId="0" applyNumberFormat="1" applyFont="1" applyFill="1" applyAlignment="1">
      <alignment vertical="top" wrapText="1"/>
    </xf>
    <xf numFmtId="165" fontId="8" fillId="2" borderId="0" xfId="0" applyNumberFormat="1" applyFont="1" applyFill="1" applyAlignment="1">
      <alignment vertical="top" wrapText="1"/>
    </xf>
    <xf numFmtId="0" fontId="9" fillId="3" borderId="0" xfId="0" applyFont="1" applyFill="1" applyAlignment="1">
      <alignment vertical="top" wrapText="1"/>
    </xf>
    <xf numFmtId="165" fontId="6" fillId="3" borderId="0" xfId="0" applyNumberFormat="1" applyFont="1" applyFill="1" applyAlignment="1">
      <alignment vertical="top" wrapText="1"/>
    </xf>
    <xf numFmtId="0" fontId="9" fillId="0" borderId="0" xfId="0" applyFont="1" applyAlignment="1">
      <alignment vertical="top" wrapText="1"/>
    </xf>
    <xf numFmtId="0" fontId="10" fillId="4" borderId="0" xfId="0" applyFont="1" applyFill="1" applyAlignment="1">
      <alignment vertical="top" wrapText="1"/>
    </xf>
    <xf numFmtId="0" fontId="11" fillId="4" borderId="0" xfId="0" applyFont="1" applyFill="1" applyAlignment="1">
      <alignment vertical="top" wrapText="1"/>
    </xf>
    <xf numFmtId="0" fontId="12" fillId="5" borderId="0" xfId="0" applyFont="1" applyFill="1" applyAlignment="1">
      <alignment vertical="top" wrapText="1"/>
    </xf>
    <xf numFmtId="164" fontId="9" fillId="0" borderId="0" xfId="0" applyNumberFormat="1" applyFont="1" applyAlignment="1">
      <alignment vertical="top" wrapText="1"/>
    </xf>
    <xf numFmtId="164" fontId="9" fillId="3" borderId="0" xfId="0" applyNumberFormat="1" applyFont="1" applyFill="1" applyAlignment="1">
      <alignment vertical="top" wrapText="1"/>
    </xf>
    <xf numFmtId="0" fontId="13" fillId="5" borderId="0" xfId="0" applyFont="1" applyFill="1" applyAlignment="1">
      <alignment vertical="top" wrapText="1"/>
    </xf>
    <xf numFmtId="164" fontId="4" fillId="3" borderId="0" xfId="0" applyNumberFormat="1" applyFont="1" applyFill="1" applyAlignment="1">
      <alignment vertical="top" wrapText="1"/>
    </xf>
    <xf numFmtId="0" fontId="11" fillId="4" borderId="0" xfId="0" applyFont="1" applyFill="1"/>
    <xf numFmtId="0" fontId="6" fillId="3" borderId="0" xfId="0" applyFont="1" applyFill="1" applyAlignment="1">
      <alignment vertical="top" wrapText="1"/>
    </xf>
    <xf numFmtId="166" fontId="12" fillId="5" borderId="0" xfId="0" applyNumberFormat="1" applyFont="1" applyFill="1" applyAlignment="1">
      <alignment vertical="top" wrapText="1"/>
    </xf>
    <xf numFmtId="167" fontId="12" fillId="5" borderId="0" xfId="0" applyNumberFormat="1" applyFont="1" applyFill="1" applyAlignment="1">
      <alignment vertical="top" wrapText="1"/>
    </xf>
    <xf numFmtId="166" fontId="9" fillId="0" borderId="0" xfId="0" applyNumberFormat="1" applyFont="1" applyAlignment="1">
      <alignment vertical="top" wrapText="1"/>
    </xf>
    <xf numFmtId="166" fontId="9" fillId="3" borderId="0" xfId="0" applyNumberFormat="1" applyFont="1" applyFill="1" applyAlignment="1">
      <alignment vertical="top" wrapText="1"/>
    </xf>
    <xf numFmtId="168" fontId="12" fillId="3" borderId="0" xfId="0" applyNumberFormat="1" applyFont="1" applyFill="1" applyAlignment="1">
      <alignment vertical="top" wrapText="1"/>
    </xf>
    <xf numFmtId="0" fontId="14" fillId="3" borderId="0" xfId="0" applyFont="1" applyFill="1" applyAlignment="1">
      <alignment vertical="top" wrapText="1"/>
    </xf>
    <xf numFmtId="168" fontId="12" fillId="0" borderId="0" xfId="0" applyNumberFormat="1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87E8B"/>
      <rgbColor rgb="FFC0C0C0"/>
      <rgbColor rgb="FF808080"/>
      <rgbColor rgb="FF9999FF"/>
      <rgbColor rgb="FF993366"/>
      <rgbColor rgb="FFFFF2B3"/>
      <rgbColor rgb="FFEEF5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83549"/>
      <rgbColor rgb="FF339966"/>
      <rgbColor rgb="FF003300"/>
      <rgbColor rgb="FF333300"/>
      <rgbColor rgb="FFA82626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pricing.us-east-1.amazonaws.com/offers/v1.0/aws/AWSIoT/current/ap-northeast-1/index.json" TargetMode="External"/><Relationship Id="rId18" Type="http://schemas.openxmlformats.org/officeDocument/2006/relationships/hyperlink" Target="https://pricing.us-east-1.amazonaws.com/offers/v1.0/aws/AWSIoT/current/ap-northeast-1/index.json" TargetMode="External"/><Relationship Id="rId26" Type="http://schemas.openxmlformats.org/officeDocument/2006/relationships/hyperlink" Target="https://pricing.us-east-1.amazonaws.com/offers/v1.0/aws/AmazonTimestream/current/ap-northeast-1/index.json" TargetMode="External"/><Relationship Id="rId39" Type="http://schemas.openxmlformats.org/officeDocument/2006/relationships/hyperlink" Target="https://pricing.us-east-1.amazonaws.com/offers/v1.0/aws/AmazonCloudWatch/current/ap-northeast-1/index.json" TargetMode="External"/><Relationship Id="rId21" Type="http://schemas.openxmlformats.org/officeDocument/2006/relationships/hyperlink" Target="https://pricing.us-east-1.amazonaws.com/offers/v1.0/aws/AmazonElastiCache/current/ap-northeast-1/index.json" TargetMode="External"/><Relationship Id="rId34" Type="http://schemas.openxmlformats.org/officeDocument/2006/relationships/hyperlink" Target="https://pricing.us-east-1.amazonaws.com/offers/v1.0/aws/AmazonVPC/current/ap-northeast-1/index.json" TargetMode="External"/><Relationship Id="rId42" Type="http://schemas.openxmlformats.org/officeDocument/2006/relationships/hyperlink" Target="https://pricing.us-east-1.amazonaws.com/offers/v1.0/aws/AmazonCloudWatch/current/ap-northeast-1/index.json" TargetMode="External"/><Relationship Id="rId47" Type="http://schemas.openxmlformats.org/officeDocument/2006/relationships/hyperlink" Target="https://aws.amazon.com/secrets-manager/pricing/" TargetMode="External"/><Relationship Id="rId50" Type="http://schemas.openxmlformats.org/officeDocument/2006/relationships/hyperlink" Target="https://www.mongodb.com/pricing/calculator" TargetMode="External"/><Relationship Id="rId55" Type="http://schemas.openxmlformats.org/officeDocument/2006/relationships/hyperlink" Target="https://aws.amazon.com/waf/pricing/" TargetMode="External"/><Relationship Id="rId7" Type="http://schemas.openxmlformats.org/officeDocument/2006/relationships/hyperlink" Target="https://pricing.us-east-1.amazonaws.com/offers/v1.0/aws/AmazonEC2/current/ap-northeast-1/index.csv" TargetMode="External"/><Relationship Id="rId2" Type="http://schemas.openxmlformats.org/officeDocument/2006/relationships/hyperlink" Target="https://pricing.us-east-1.amazonaws.com/offers/v1.0/aws/AmazonEC2/current/ap-northeast-1/index.csv" TargetMode="External"/><Relationship Id="rId16" Type="http://schemas.openxmlformats.org/officeDocument/2006/relationships/hyperlink" Target="https://pricing.us-east-1.amazonaws.com/offers/v1.0/aws/AWSIoT/current/ap-northeast-1/index.json" TargetMode="External"/><Relationship Id="rId29" Type="http://schemas.openxmlformats.org/officeDocument/2006/relationships/hyperlink" Target="https://pricing.us-east-1.amazonaws.com/offers/v1.0/aws/AWSELB/current/ap-northeast-1/index.json" TargetMode="External"/><Relationship Id="rId11" Type="http://schemas.openxmlformats.org/officeDocument/2006/relationships/hyperlink" Target="https://pricing.us-east-1.amazonaws.com/offers/v1.0/aws/AmazonECS/current/ap-northeast-1/index.json" TargetMode="External"/><Relationship Id="rId24" Type="http://schemas.openxmlformats.org/officeDocument/2006/relationships/hyperlink" Target="https://pricing.us-east-1.amazonaws.com/offers/v1.0/aws/AmazonTimestream/current/ap-northeast-1/index.json" TargetMode="External"/><Relationship Id="rId32" Type="http://schemas.openxmlformats.org/officeDocument/2006/relationships/hyperlink" Target="https://pricing.us-east-1.amazonaws.com/offers/v1.0/aws/AmazonVPC/current/ap-northeast-1/index.json" TargetMode="External"/><Relationship Id="rId37" Type="http://schemas.openxmlformats.org/officeDocument/2006/relationships/hyperlink" Target="https://pricing.us-east-1.amazonaws.com/offers/v1.0/aws/AmazonS3/current/ap-northeast-1/index.json" TargetMode="External"/><Relationship Id="rId40" Type="http://schemas.openxmlformats.org/officeDocument/2006/relationships/hyperlink" Target="https://pricing.us-east-1.amazonaws.com/offers/v1.0/aws/AmazonCloudWatch/current/ap-northeast-1/index.json" TargetMode="External"/><Relationship Id="rId45" Type="http://schemas.openxmlformats.org/officeDocument/2006/relationships/hyperlink" Target="https://pricing.us-east-1.amazonaws.com/offers/v1.0/aws/AmazonCloudFront/current/index.json" TargetMode="External"/><Relationship Id="rId53" Type="http://schemas.openxmlformats.org/officeDocument/2006/relationships/hyperlink" Target="https://aws.amazon.com/route53/pricing/" TargetMode="External"/><Relationship Id="rId58" Type="http://schemas.openxmlformats.org/officeDocument/2006/relationships/hyperlink" Target="https://aws.amazon.com/ses/pricing/" TargetMode="External"/><Relationship Id="rId5" Type="http://schemas.openxmlformats.org/officeDocument/2006/relationships/hyperlink" Target="https://pricing.us-east-1.amazonaws.com/offers/v1.0/aws/AmazonEC2/current/ap-northeast-1/index.csv" TargetMode="External"/><Relationship Id="rId19" Type="http://schemas.openxmlformats.org/officeDocument/2006/relationships/hyperlink" Target="https://pricing.us-east-1.amazonaws.com/offers/v1.0/aws/AWSIoT/current/ap-northeast-1/index.json" TargetMode="External"/><Relationship Id="rId4" Type="http://schemas.openxmlformats.org/officeDocument/2006/relationships/hyperlink" Target="https://pricing.us-east-1.amazonaws.com/offers/v1.0/aws/AmazonEC2/current/ap-northeast-1/index.csv" TargetMode="External"/><Relationship Id="rId9" Type="http://schemas.openxmlformats.org/officeDocument/2006/relationships/hyperlink" Target="https://pricing.us-east-1.amazonaws.com/offers/v1.0/aws/AmazonEC2/current/ap-northeast-1/index.csv" TargetMode="External"/><Relationship Id="rId14" Type="http://schemas.openxmlformats.org/officeDocument/2006/relationships/hyperlink" Target="https://pricing.us-east-1.amazonaws.com/offers/v1.0/aws/AWSIoT/current/ap-northeast-1/index.json" TargetMode="External"/><Relationship Id="rId22" Type="http://schemas.openxmlformats.org/officeDocument/2006/relationships/hyperlink" Target="https://pricing.us-east-1.amazonaws.com/offers/v1.0/aws/AmazonElastiCache/current/ap-northeast-1/index.json" TargetMode="External"/><Relationship Id="rId27" Type="http://schemas.openxmlformats.org/officeDocument/2006/relationships/hyperlink" Target="https://pricing.us-east-1.amazonaws.com/offers/v1.0/aws/AmazonTimestream/current/ap-northeast-1/index.json" TargetMode="External"/><Relationship Id="rId30" Type="http://schemas.openxmlformats.org/officeDocument/2006/relationships/hyperlink" Target="https://pricing.us-east-1.amazonaws.com/offers/v1.0/aws/AWSELB/current/ap-northeast-1/index.json" TargetMode="External"/><Relationship Id="rId35" Type="http://schemas.openxmlformats.org/officeDocument/2006/relationships/hyperlink" Target="https://pricing.us-east-1.amazonaws.com/offers/v1.0/aws/AmazonCognito/current/ap-northeast-1/index.json" TargetMode="External"/><Relationship Id="rId43" Type="http://schemas.openxmlformats.org/officeDocument/2006/relationships/hyperlink" Target="https://pricing.us-east-1.amazonaws.com/offers/v1.0/aws/AmazonECR/current/ap-northeast-1/index.json" TargetMode="External"/><Relationship Id="rId48" Type="http://schemas.openxmlformats.org/officeDocument/2006/relationships/hyperlink" Target="https://aws.amazon.com/secrets-manager/pricing/" TargetMode="External"/><Relationship Id="rId56" Type="http://schemas.openxmlformats.org/officeDocument/2006/relationships/hyperlink" Target="https://aws.amazon.com/waf/pricing/" TargetMode="External"/><Relationship Id="rId8" Type="http://schemas.openxmlformats.org/officeDocument/2006/relationships/hyperlink" Target="https://pricing.us-east-1.amazonaws.com/offers/v1.0/aws/AmazonEC2/current/ap-northeast-1/index.csv" TargetMode="External"/><Relationship Id="rId51" Type="http://schemas.openxmlformats.org/officeDocument/2006/relationships/hyperlink" Target="https://www.mongodb.com/pricing/calculator" TargetMode="External"/><Relationship Id="rId3" Type="http://schemas.openxmlformats.org/officeDocument/2006/relationships/hyperlink" Target="https://pricing.us-east-1.amazonaws.com/offers/v1.0/aws/AmazonEC2/current/ap-northeast-1/index.csv" TargetMode="External"/><Relationship Id="rId12" Type="http://schemas.openxmlformats.org/officeDocument/2006/relationships/hyperlink" Target="https://pricing.us-east-1.amazonaws.com/offers/v1.0/aws/AmazonECS/current/ap-northeast-1/index.json" TargetMode="External"/><Relationship Id="rId17" Type="http://schemas.openxmlformats.org/officeDocument/2006/relationships/hyperlink" Target="https://pricing.us-east-1.amazonaws.com/offers/v1.0/aws/AWSIoT/current/ap-northeast-1/index.json" TargetMode="External"/><Relationship Id="rId25" Type="http://schemas.openxmlformats.org/officeDocument/2006/relationships/hyperlink" Target="https://pricing.us-east-1.amazonaws.com/offers/v1.0/aws/AmazonTimestream/current/ap-northeast-1/index.json" TargetMode="External"/><Relationship Id="rId33" Type="http://schemas.openxmlformats.org/officeDocument/2006/relationships/hyperlink" Target="https://pricing.us-east-1.amazonaws.com/offers/v1.0/aws/AmazonVPC/current/ap-northeast-1/index.json" TargetMode="External"/><Relationship Id="rId38" Type="http://schemas.openxmlformats.org/officeDocument/2006/relationships/hyperlink" Target="https://pricing.us-east-1.amazonaws.com/offers/v1.0/aws/AmazonS3/current/ap-northeast-1/index.json" TargetMode="External"/><Relationship Id="rId46" Type="http://schemas.openxmlformats.org/officeDocument/2006/relationships/hyperlink" Target="https://pricing.us-east-1.amazonaws.com/offers/v1.0/aws/AmazonCloudFront/current/index.json" TargetMode="External"/><Relationship Id="rId20" Type="http://schemas.openxmlformats.org/officeDocument/2006/relationships/hyperlink" Target="https://pricing.us-east-1.amazonaws.com/offers/v1.0/aws/AWSQueueService/current/ap-northeast-1/index.json" TargetMode="External"/><Relationship Id="rId41" Type="http://schemas.openxmlformats.org/officeDocument/2006/relationships/hyperlink" Target="https://pricing.us-east-1.amazonaws.com/offers/v1.0/aws/AmazonCloudWatch/current/ap-northeast-1/index.json" TargetMode="External"/><Relationship Id="rId54" Type="http://schemas.openxmlformats.org/officeDocument/2006/relationships/hyperlink" Target="https://aws.amazon.com/ec2/pricing/on-demand/" TargetMode="External"/><Relationship Id="rId1" Type="http://schemas.openxmlformats.org/officeDocument/2006/relationships/hyperlink" Target="https://pricing.us-east-1.amazonaws.com/offers/v1.0/aws/AmazonEC2/current/ap-northeast-1/index.csv" TargetMode="External"/><Relationship Id="rId6" Type="http://schemas.openxmlformats.org/officeDocument/2006/relationships/hyperlink" Target="https://pricing.us-east-1.amazonaws.com/offers/v1.0/aws/AmazonEC2/current/ap-northeast-1/index.csv" TargetMode="External"/><Relationship Id="rId15" Type="http://schemas.openxmlformats.org/officeDocument/2006/relationships/hyperlink" Target="https://pricing.us-east-1.amazonaws.com/offers/v1.0/aws/AWSIoT/current/ap-northeast-1/index.json" TargetMode="External"/><Relationship Id="rId23" Type="http://schemas.openxmlformats.org/officeDocument/2006/relationships/hyperlink" Target="https://pricing.us-east-1.amazonaws.com/offers/v1.0/aws/AmazonElastiCache/current/ap-northeast-1/index.json" TargetMode="External"/><Relationship Id="rId28" Type="http://schemas.openxmlformats.org/officeDocument/2006/relationships/hyperlink" Target="https://pricing.us-east-1.amazonaws.com/offers/v1.0/aws/AmazonTimestream/current/ap-northeast-1/index.json" TargetMode="External"/><Relationship Id="rId36" Type="http://schemas.openxmlformats.org/officeDocument/2006/relationships/hyperlink" Target="https://pricing.us-east-1.amazonaws.com/offers/v1.0/aws/AmazonS3/current/ap-northeast-1/index.json" TargetMode="External"/><Relationship Id="rId49" Type="http://schemas.openxmlformats.org/officeDocument/2006/relationships/hyperlink" Target="https://www.mongodb.com/pricing/calculator" TargetMode="External"/><Relationship Id="rId57" Type="http://schemas.openxmlformats.org/officeDocument/2006/relationships/hyperlink" Target="https://aws.amazon.com/waf/pricing/" TargetMode="External"/><Relationship Id="rId10" Type="http://schemas.openxmlformats.org/officeDocument/2006/relationships/hyperlink" Target="https://pricing.us-east-1.amazonaws.com/offers/v1.0/aws/AmazonEC2/current/ap-northeast-1/index.csv" TargetMode="External"/><Relationship Id="rId31" Type="http://schemas.openxmlformats.org/officeDocument/2006/relationships/hyperlink" Target="https://pricing.us-east-1.amazonaws.com/offers/v1.0/aws/AmazonVPC/current/ap-northeast-1/index.json" TargetMode="External"/><Relationship Id="rId44" Type="http://schemas.openxmlformats.org/officeDocument/2006/relationships/hyperlink" Target="https://pricing.us-east-1.amazonaws.com/offers/v1.0/aws/AWSDataTransfer/current/ap-northeast-1/index.json" TargetMode="External"/><Relationship Id="rId52" Type="http://schemas.openxmlformats.org/officeDocument/2006/relationships/hyperlink" Target="https://aws.amazon.com/route53/pricing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aws.amazon.com/iot/latest/developerguide/iot-rule-actions.html" TargetMode="External"/><Relationship Id="rId2" Type="http://schemas.openxmlformats.org/officeDocument/2006/relationships/hyperlink" Target="https://docs.aws.amazon.com/AmazonECS/latest/developerguide/fargate-task-storage.html" TargetMode="External"/><Relationship Id="rId1" Type="http://schemas.openxmlformats.org/officeDocument/2006/relationships/hyperlink" Target="https://aws.amazon.com/vpc/pricing/" TargetMode="External"/><Relationship Id="rId5" Type="http://schemas.openxmlformats.org/officeDocument/2006/relationships/hyperlink" Target="https://docs.aws.amazon.com/iot/latest/developerguide/authorization.html" TargetMode="External"/><Relationship Id="rId4" Type="http://schemas.openxmlformats.org/officeDocument/2006/relationships/hyperlink" Target="https://docs.bullmq.io/guide/redis-tm-hosting/aws-elastic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6"/>
  <sheetViews>
    <sheetView showGridLines="0" tabSelected="1" zoomScaleNormal="10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B15" sqref="B15"/>
    </sheetView>
  </sheetViews>
  <sheetFormatPr baseColWidth="10" defaultColWidth="8.6640625" defaultRowHeight="15" x14ac:dyDescent="0.2"/>
  <cols>
    <col min="1" max="1" width="25" customWidth="1"/>
    <col min="2" max="2" width="76.6640625" customWidth="1"/>
    <col min="3" max="3" width="20" customWidth="1"/>
    <col min="4" max="4" width="23" customWidth="1"/>
    <col min="5" max="5" width="92" customWidth="1"/>
  </cols>
  <sheetData>
    <row r="1" spans="1:5" ht="37.5" customHeight="1" x14ac:dyDescent="0.2">
      <c r="A1" s="5" t="s">
        <v>0</v>
      </c>
      <c r="B1" s="5"/>
      <c r="C1" s="5"/>
      <c r="D1" s="5"/>
      <c r="E1" s="5"/>
    </row>
    <row r="2" spans="1:5" ht="42" customHeight="1" x14ac:dyDescent="0.2">
      <c r="A2" s="4" t="s">
        <v>1</v>
      </c>
      <c r="B2" s="4"/>
      <c r="C2" s="4"/>
      <c r="D2" s="4"/>
      <c r="E2" s="4"/>
    </row>
    <row r="4" spans="1:5" ht="20" x14ac:dyDescent="0.2">
      <c r="A4" s="7" t="s">
        <v>2</v>
      </c>
      <c r="B4" s="8">
        <f>SUM(C12:C29)</f>
        <v>878.045450451692</v>
      </c>
      <c r="D4" s="6" t="s">
        <v>3</v>
      </c>
      <c r="E4" s="6" t="s">
        <v>4</v>
      </c>
    </row>
    <row r="5" spans="1:5" ht="37.5" customHeight="1" x14ac:dyDescent="0.2">
      <c r="A5" s="9" t="s">
        <v>5</v>
      </c>
      <c r="B5" s="10">
        <f>SUM(D12:D29)</f>
        <v>494.3765</v>
      </c>
      <c r="D5" s="11" t="s">
        <v>6</v>
      </c>
      <c r="E5" s="12" t="s">
        <v>7</v>
      </c>
    </row>
    <row r="6" spans="1:5" ht="37.5" customHeight="1" x14ac:dyDescent="0.2">
      <c r="A6" s="13" t="s">
        <v>8</v>
      </c>
      <c r="B6" s="14">
        <f>B4+B5</f>
        <v>1372.42195045169</v>
      </c>
      <c r="D6" s="6" t="s">
        <v>9</v>
      </c>
      <c r="E6" s="7" t="s">
        <v>10</v>
      </c>
    </row>
    <row r="7" spans="1:5" ht="37.5" customHeight="1" x14ac:dyDescent="0.2">
      <c r="A7" s="13" t="s">
        <v>11</v>
      </c>
      <c r="B7" s="15">
        <f>B6*用量假設!$B$6*(1+用量假設!$B$7)</f>
        <v>43917.5024144542</v>
      </c>
      <c r="D7" s="11" t="s">
        <v>12</v>
      </c>
      <c r="E7" s="16">
        <f>用量假設!$B$54*用量假設!$B$55</f>
        <v>0</v>
      </c>
    </row>
    <row r="8" spans="1:5" ht="37.5" customHeight="1" x14ac:dyDescent="0.2">
      <c r="A8" s="9" t="s">
        <v>13</v>
      </c>
      <c r="B8" s="17">
        <f>B7*(1+用量假設!$B$8)</f>
        <v>50505.1277766223</v>
      </c>
      <c r="D8" s="6" t="s">
        <v>14</v>
      </c>
      <c r="E8" s="18">
        <f>用量假設!$B$56*用量假設!$B$55</f>
        <v>0</v>
      </c>
    </row>
    <row r="9" spans="1:5" ht="37.5" customHeight="1" x14ac:dyDescent="0.2">
      <c r="A9" s="9" t="s">
        <v>15</v>
      </c>
      <c r="B9" s="10">
        <f>B6*12</f>
        <v>16469.0634054203</v>
      </c>
      <c r="D9" s="11" t="s">
        <v>16</v>
      </c>
      <c r="E9" s="11" t="s">
        <v>17</v>
      </c>
    </row>
    <row r="10" spans="1:5" ht="37.5" customHeight="1" x14ac:dyDescent="0.2"/>
    <row r="11" spans="1:5" ht="30" customHeight="1" x14ac:dyDescent="0.2">
      <c r="A11" s="19" t="s">
        <v>18</v>
      </c>
      <c r="B11" s="19" t="s">
        <v>19</v>
      </c>
      <c r="C11" s="20" t="s">
        <v>20</v>
      </c>
      <c r="D11" s="19" t="s">
        <v>21</v>
      </c>
      <c r="E11" s="19" t="s">
        <v>22</v>
      </c>
    </row>
    <row r="12" spans="1:5" ht="63.75" customHeight="1" x14ac:dyDescent="0.2">
      <c r="A12" s="6" t="s">
        <v>23</v>
      </c>
      <c r="B12" s="21" t="s">
        <v>24</v>
      </c>
      <c r="C12" s="22">
        <f>IFERROR(INDEX(模組計算!$D$5:$D$42,MATCH(B12,模組計算!$C$5:$C$42,0)),0)</f>
        <v>146.19345</v>
      </c>
      <c r="D12" s="22">
        <f>IFERROR(INDEX(模組計算!$E$5:$E$42,MATCH(B12,模組計算!$C$5:$C$42,0)),0)</f>
        <v>0</v>
      </c>
      <c r="E12" s="18" t="str">
        <f>IFERROR(INDEX(模組計算!$F$5:$F$42,MATCH(B12,模組計算!$C$5:$C$42,0)),0)</f>
        <v>API 1份各1vCPU/2GiB、ingest一份1/2、報表worker一份1/2、scheduler一份0.25/0.5；合計3.25vCPU/6.5GiB。API與排程需先拆開；不是原 compose 直接加副本。</v>
      </c>
    </row>
    <row r="13" spans="1:5" ht="63.75" customHeight="1" x14ac:dyDescent="0.2">
      <c r="A13" s="11" t="s">
        <v>25</v>
      </c>
      <c r="B13" s="21" t="s">
        <v>26</v>
      </c>
      <c r="C13" s="23">
        <f>IFERROR(INDEX(模組計算!$D$5:$D$42,MATCH(B13,模組計算!$C$5:$C$42,0)),0)</f>
        <v>7.409</v>
      </c>
      <c r="D13" s="23">
        <f>IFERROR(INDEX(模組計算!$E$5:$E$42,MATCH(B13,模組計算!$C$5:$C$42,0)),0)</f>
        <v>0</v>
      </c>
      <c r="E13" s="16" t="str">
        <f>IFERROR(INDEX(模組計算!$F$5:$F$42,MATCH(B13,模組計算!$C$5:$C$42,0)),0)</f>
        <v>含5GB靜態網站、CDN首級距流量／請求；不扣帳號共用免費額度。SPA 路由、API URL與OAC需配置。</v>
      </c>
    </row>
    <row r="14" spans="1:5" ht="63.75" customHeight="1" x14ac:dyDescent="0.2">
      <c r="A14" s="6" t="s">
        <v>27</v>
      </c>
      <c r="B14" s="21" t="s">
        <v>28</v>
      </c>
      <c r="C14" s="22">
        <f>IFERROR(INDEX(模組計算!$D$5:$D$42,MATCH(B14,模組計算!$C$5:$C$42,0)),0)</f>
        <v>181.7842288</v>
      </c>
      <c r="D14" s="22">
        <f>IFERROR(INDEX(模組計算!$E$5:$E$42,MATCH(B14,模組計算!$C$5:$C$42,0)),0)</f>
        <v>0</v>
      </c>
      <c r="E14" s="18" t="str">
        <f>IFERROR(INDEX(模組計算!$F$5:$F$42,MATCH(B14,模組計算!$C$5:$C$42,0)),0)</f>
        <v>資料topic經rule投遞SQS，worker改從SQS消費；控制仍走MQTT。含每包1rule/1action及SQS請求；重複處理、DLQ、rule失敗仍需實作。</v>
      </c>
    </row>
    <row r="15" spans="1:5" ht="63.75" customHeight="1" x14ac:dyDescent="0.2">
      <c r="A15" s="12" t="s">
        <v>29</v>
      </c>
      <c r="B15" s="21" t="s">
        <v>30</v>
      </c>
      <c r="C15" s="23">
        <f>IFERROR(INDEX(模組計算!$D$5:$D$42,MATCH(B15,模組計算!$C$5:$C$42,0)),0)</f>
        <v>0</v>
      </c>
      <c r="D15" s="23">
        <f>IFERROR(INDEX(模組計算!$E$5:$E$42,MATCH(B15,模組計算!$C$5:$C$42,0)),0)</f>
        <v>494.3765</v>
      </c>
      <c r="E15" s="16" t="str">
        <f>IFERROR(INDEX(模組計算!$F$5:$F$42,MATCH(B15,模組計算!$C$5:$C$42,0)),0)</f>
        <v>東京M30三節點，已含叢集預設儲存；加網路比例預算和備份。M20為較小方案；M30需工作集壓測。4.2資料與driver先升級驗證。</v>
      </c>
    </row>
    <row r="16" spans="1:5" ht="63.75" customHeight="1" x14ac:dyDescent="0.2">
      <c r="A16" s="7" t="s">
        <v>31</v>
      </c>
      <c r="B16" s="24" t="s">
        <v>32</v>
      </c>
      <c r="C16" s="22">
        <f>IFERROR(INDEX(模組計算!$D$5:$D$42,MATCH(B16,模組計算!$C$5:$C$42,0)),0)</f>
        <v>240.82</v>
      </c>
      <c r="D16" s="22">
        <f>IFERROR(INDEX(模組計算!$E$5:$E$42,MATCH(B16,模組計算!$C$5:$C$42,0)),0)</f>
        <v>0</v>
      </c>
      <c r="E16" s="18" t="str">
        <f>IFERROR(INDEX(模組計算!$F$5:$F$42,MATCH(B16,模組計算!$C$5:$C$42,0)),0)</f>
        <v>db.influx.large 2vCPU/16GiB、3K IOPS層；Multi-AZ單價已含主備，不再乘二。保留Flux，驗證2.7匯出還原與版本支援。</v>
      </c>
    </row>
    <row r="17" spans="1:5" ht="63.75" customHeight="1" x14ac:dyDescent="0.2">
      <c r="A17" s="11" t="s">
        <v>33</v>
      </c>
      <c r="B17" s="21" t="s">
        <v>34</v>
      </c>
      <c r="C17" s="23">
        <f>IFERROR(INDEX(模組計算!$D$5:$D$42,MATCH(B17,模組計算!$C$5:$C$42,0)),0)</f>
        <v>71.54</v>
      </c>
      <c r="D17" s="23">
        <f>IFERROR(INDEX(模組計算!$E$5:$E$42,MATCH(B17,模組計算!$C$5:$C$42,0)),0)</f>
        <v>0</v>
      </c>
      <c r="E17" s="16" t="str">
        <f>IFERROR(INDEX(模組計算!$F$5:$F$42,MATCH(B17,模組計算!$C$5:$C$42,0)),0)</f>
        <v>t4g.medium Redis OSS，noeviction、TLS、cluster mode disabled；單節點非HA；排程/鎖相容測試。</v>
      </c>
    </row>
    <row r="18" spans="1:5" ht="63.75" customHeight="1" x14ac:dyDescent="0.2">
      <c r="A18" s="6" t="s">
        <v>35</v>
      </c>
      <c r="B18" s="21" t="s">
        <v>36</v>
      </c>
      <c r="C18" s="22">
        <f>IFERROR(INDEX(模組計算!$D$5:$D$42,MATCH(B18,模組計算!$C$5:$C$42,0)),0)</f>
        <v>0</v>
      </c>
      <c r="D18" s="22">
        <f>IFERROR(INDEX(模組計算!$E$5:$E$42,MATCH(B18,模組計算!$C$5:$C$42,0)),0)</f>
        <v>0</v>
      </c>
      <c r="E18" s="18" t="str">
        <f>IFERROR(INDEX(模組計算!$F$5:$F$42,MATCH(B18,模組計算!$C$5:$C$42,0)),0)</f>
        <v>只算直接／社交登入首級距；MFA採TOTP，不含SMS。既有使用者遷移、token及RBAC整合仍要實作。</v>
      </c>
    </row>
    <row r="19" spans="1:5" ht="63.75" customHeight="1" x14ac:dyDescent="0.2">
      <c r="A19" s="11" t="s">
        <v>37</v>
      </c>
      <c r="B19" s="24" t="s">
        <v>38</v>
      </c>
      <c r="C19" s="23">
        <f>IFERROR(INDEX(模組計算!$D$5:$D$42,MATCH(B19,模組計算!$C$5:$C$42,0)),0)</f>
        <v>48.91</v>
      </c>
      <c r="D19" s="23">
        <f>IFERROR(INDEX(模組計算!$E$5:$E$42,MATCH(B19,模組計算!$C$5:$C$42,0)),0)</f>
        <v>0</v>
      </c>
      <c r="E19" s="16" t="str">
        <f>IFERROR(INDEX(模組計算!$F$5:$F$42,MATCH(B19,模組計算!$C$5:$C$42,0)),0)</f>
        <v>1個NAT＋公網IP固定費；資料處理按實際選項在「網路附加」列自動計算。單NAT不是AZ故障備援。</v>
      </c>
    </row>
    <row r="20" spans="1:5" ht="63.75" customHeight="1" x14ac:dyDescent="0.2">
      <c r="A20" s="7" t="s">
        <v>39</v>
      </c>
      <c r="B20" s="21" t="s">
        <v>40</v>
      </c>
      <c r="C20" s="22">
        <f>IFERROR(INDEX(模組計算!$D$5:$D$42,MATCH(B20,模組計算!$C$5:$C$42,0)),0)</f>
        <v>0</v>
      </c>
      <c r="D20" s="22">
        <f>IFERROR(INDEX(模組計算!$E$5:$E$42,MATCH(B20,模組計算!$C$5:$C$42,0)),0)</f>
        <v>0</v>
      </c>
      <c r="E20" s="18" t="str">
        <f>IFERROR(INDEX(模組計算!$F$5:$F$42,MATCH(B20,模組計算!$C$5:$C$42,0)),0)</f>
        <v>同區域VPC Peering無固定小時費；路由、CIDR、DNS需設定；跨AZ/Atlas端流量另外計。</v>
      </c>
    </row>
    <row r="21" spans="1:5" ht="63.75" customHeight="1" x14ac:dyDescent="0.2">
      <c r="A21" s="11" t="s">
        <v>41</v>
      </c>
      <c r="B21" s="21" t="s">
        <v>42</v>
      </c>
      <c r="C21" s="23">
        <f>IFERROR(INDEX(模組計算!$D$5:$D$42,MATCH(B21,模組計算!$C$5:$C$42,0)),0)</f>
        <v>5.271</v>
      </c>
      <c r="D21" s="23">
        <f>IFERROR(INDEX(模組計算!$E$5:$E$42,MATCH(B21,模組計算!$C$5:$C$42,0)),0)</f>
        <v>0</v>
      </c>
      <c r="E21" s="16" t="str">
        <f>IFERROR(INDEX(模組計算!$F$5:$F$42,MATCH(B21,模組計算!$C$5:$C$42,0)),0)</f>
        <v>不與原生DB備份重複；S3程式讀寫需改造，不把Fargate暫存磁碟當永久資料。DNS不含網域年費。</v>
      </c>
    </row>
    <row r="22" spans="1:5" ht="63.75" customHeight="1" x14ac:dyDescent="0.2">
      <c r="A22" s="6" t="s">
        <v>43</v>
      </c>
      <c r="B22" s="21" t="s">
        <v>44</v>
      </c>
      <c r="C22" s="22">
        <f>IFERROR(INDEX(模組計算!$D$5:$D$42,MATCH(B22,模組計算!$C$5:$C$42,0)),0)</f>
        <v>26.36</v>
      </c>
      <c r="D22" s="22">
        <f>IFERROR(INDEX(模組計算!$E$5:$E$42,MATCH(B22,模組計算!$C$5:$C$42,0)),0)</f>
        <v>0</v>
      </c>
      <c r="E22" s="18" t="str">
        <f>IFERROR(INDEX(模組計算!$F$5:$F$42,MATCH(B22,模組計算!$C$5:$C$42,0)),0)</f>
        <v>未扣共用免費額度，不含高量Logs Insights／Container Insights等額外功能。</v>
      </c>
    </row>
    <row r="23" spans="1:5" ht="63.75" customHeight="1" x14ac:dyDescent="0.2">
      <c r="A23" s="11" t="s">
        <v>45</v>
      </c>
      <c r="B23" s="21" t="s">
        <v>46</v>
      </c>
      <c r="C23" s="23">
        <f>IFERROR(INDEX(模組計算!$D$5:$D$42,MATCH(B23,模組計算!$C$5:$C$42,0)),0)</f>
        <v>15.25</v>
      </c>
      <c r="D23" s="23">
        <f>IFERROR(INDEX(模組計算!$E$5:$E$42,MATCH(B23,模組計算!$C$5:$C$42,0)),0)</f>
        <v>0</v>
      </c>
      <c r="E23" s="16" t="str">
        <f>IFERROR(INDEX(模組計算!$F$5:$F$42,MATCH(B23,模組計算!$C$5:$C$42,0)),0)</f>
        <v>1個Web ACL；需CloudFront或ALB等支援入口。WAF不處理MQTT topic權限。</v>
      </c>
    </row>
    <row r="24" spans="1:5" ht="63.75" customHeight="1" x14ac:dyDescent="0.2">
      <c r="A24" s="6" t="s">
        <v>47</v>
      </c>
      <c r="B24" s="21" t="s">
        <v>48</v>
      </c>
      <c r="C24" s="22">
        <f>IF(B24="AWS Business Support+",IF(((SUM(C12:C23)+SUM(C25:C29))+用量假設!$B$51)&gt;0,MAX(用量假設!$B$49,((SUM(C12:C23)+SUM(C25:C29))+用量假設!$B$51)*用量假設!$B$50)*(SUM(C12:C23)+SUM(C25:C29))/((SUM(C12:C23)+SUM(C25:C29))+用量假設!$B$51),0),0)</f>
        <v>72.499165633626</v>
      </c>
      <c r="D24" s="22">
        <f>IFERROR(INDEX(模組計算!$E$5:$E$42,MATCH(B24,模組計算!$C$5:$C$42,0)),0)</f>
        <v>0</v>
      </c>
      <c r="E24" s="18" t="str">
        <f>IFERROR(INDEX(模組計算!$F$5:$F$42,MATCH(B24,模組計算!$C$5:$C$42,0)),0)</f>
        <v>費用於組合頁按AWS帳號支出算後分攤；不把Atlas第三方費算進AWS基數。</v>
      </c>
    </row>
    <row r="25" spans="1:5" ht="37.5" customHeight="1" x14ac:dyDescent="0.2">
      <c r="A25" s="11" t="s">
        <v>49</v>
      </c>
      <c r="C25" s="23">
        <f>IF(OR(B19="私網單 NAT",B19="私網雙 AZ NAT"),(用量假設!$B$34+IF(OR(B14="IoT Core＋MQTT worker",B14="IoT Core＋Rules＋SQS"),用量假設!$B$62*1.15,0))*單價來源!$C$14,0)+IF(B19="私網雙 AZ NAT",用量假設!$B$35*單價來源!$C$58,0)</f>
        <v>19.7296060180664</v>
      </c>
      <c r="D25" s="25">
        <f>0</f>
        <v>0</v>
      </c>
      <c r="E25" s="12" t="s">
        <v>50</v>
      </c>
    </row>
    <row r="26" spans="1:5" ht="37.5" customHeight="1" x14ac:dyDescent="0.2">
      <c r="A26" s="7" t="s">
        <v>51</v>
      </c>
      <c r="C26" s="22">
        <f>IF(OR(B12="Fargate 單 API",B12="Fargate 雙 API"), 用量假設!$B$5*(單價來源!$C$33+用量假設!$B$37*單價來源!$C$34+2*單價來源!$C$35),0)+IF(AND(NOT(OR(B12="Fargate 單 API",B12="Fargate 雙 API")),OR(B19="私網單 NAT",B19="私網雙 AZ NAT")),用量假設!$B$5*單價來源!$C$35,0)</f>
        <v>30.879</v>
      </c>
      <c r="D26" s="8">
        <f>0</f>
        <v>0</v>
      </c>
      <c r="E26" s="7" t="s">
        <v>52</v>
      </c>
    </row>
    <row r="27" spans="1:5" ht="37.5" customHeight="1" x14ac:dyDescent="0.2">
      <c r="A27" s="11" t="s">
        <v>53</v>
      </c>
      <c r="C27" s="23">
        <f>MAX(0,用量假設!$B$32-用量假設!$B$33)*單價來源!$C$48</f>
        <v>11.4</v>
      </c>
      <c r="D27" s="25">
        <f>0</f>
        <v>0</v>
      </c>
      <c r="E27" s="11" t="s">
        <v>54</v>
      </c>
    </row>
    <row r="28" spans="1:5" ht="37.5" customHeight="1" x14ac:dyDescent="0.2">
      <c r="A28" s="6" t="s">
        <v>55</v>
      </c>
      <c r="C28" s="22">
        <f>用量假設!$B$52</f>
        <v>0</v>
      </c>
      <c r="D28" s="8">
        <f>0</f>
        <v>0</v>
      </c>
      <c r="E28" s="6" t="s">
        <v>56</v>
      </c>
    </row>
    <row r="29" spans="1:5" ht="37.5" customHeight="1" x14ac:dyDescent="0.2">
      <c r="A29" s="11" t="s">
        <v>57</v>
      </c>
      <c r="C29" s="25">
        <f>0</f>
        <v>0</v>
      </c>
      <c r="D29" s="23">
        <f>用量假設!$B$53</f>
        <v>0</v>
      </c>
      <c r="E29" s="12" t="s">
        <v>58</v>
      </c>
    </row>
    <row r="30" spans="1:5" ht="37.5" customHeight="1" x14ac:dyDescent="0.2"/>
    <row r="31" spans="1:5" ht="37.5" customHeight="1" x14ac:dyDescent="0.2"/>
    <row r="32" spans="1:5" ht="37.5" customHeight="1" x14ac:dyDescent="0.2">
      <c r="A32" s="6" t="s">
        <v>59</v>
      </c>
    </row>
    <row r="33" spans="1:5" ht="30" customHeight="1" x14ac:dyDescent="0.2">
      <c r="A33" s="3" t="str">
        <f>IF(AND(OR(B12="Fargate 單 API",B12="Fargate 雙 API"),OR(B15="MongoDB 與應用同機",B16="InfluxDB 與應用同機",B17="Redis 與應用同機",B14="Mosquitto 與應用同機",B13="前端與應用同機")),"[需修改] Fargate 不提供此表的同機持久服務；改選獨立/託管模組。","")</f>
        <v/>
      </c>
      <c r="B33" s="3"/>
      <c r="C33" s="3"/>
      <c r="D33" s="3"/>
      <c r="E33" s="3"/>
    </row>
    <row r="34" spans="1:5" ht="30" customHeight="1" x14ac:dyDescent="0.2">
      <c r="A34" s="4" t="str">
        <f>IF(AND(B19="單機公網入口",OR(OR(B12="Fargate 單 API",B12="Fargate 雙 API"),OR(B15="Atlas M20 三節點",B15="Atlas M30 三節點",B15="MongoDB 獨立 EC2",B16="InfluxDB 獨立 EC2",B16="託管 InfluxDB 2 單 AZ",B16="託管 InfluxDB 2 Multi-AZ",B17="ElastiCache Redis 單節點",B17="ElastiCache Redis 主備",B17="ElastiCache Valkey 主備"))),"[需修改] 託管私網服務／Fargate 改選私網 NAT；此表未含Fargate公網直出配置。","")</f>
        <v/>
      </c>
      <c r="B34" s="4"/>
      <c r="C34" s="4"/>
      <c r="D34" s="4"/>
      <c r="E34" s="4"/>
    </row>
    <row r="35" spans="1:5" ht="30" customHeight="1" x14ac:dyDescent="0.2">
      <c r="A35" s="3" t="str">
        <f>IF(AND(B12="EC2 應用 2C8G",OR(B15="MongoDB 與應用同機",B16="InfluxDB 與應用同機")),"[需修改] 2C8G應用機未編列同機資料庫磁碟；請選獨立DB。","")</f>
        <v/>
      </c>
      <c r="B35" s="3"/>
      <c r="C35" s="3"/>
      <c r="D35" s="3"/>
      <c r="E35" s="3"/>
    </row>
    <row r="36" spans="1:5" ht="30" customHeight="1" x14ac:dyDescent="0.2">
      <c r="A36" s="2" t="str">
        <f>IF(AND(OR(B14="IoT Core＋MQTT worker",B14="IoT Core＋Rules＋SQS"),用量假設!$B$12&gt;131072),"[超出限制] IoT payload 超過128KiB；請先重新分包。","")</f>
        <v/>
      </c>
      <c r="B36" s="2"/>
      <c r="C36" s="2"/>
      <c r="D36" s="2"/>
      <c r="E36" s="2"/>
    </row>
    <row r="37" spans="1:5" ht="30" customHeight="1" x14ac:dyDescent="0.2">
      <c r="A37" s="1" t="str">
        <f>IF(OR(用量假設!$B$11&lt;=0,用量假設!$B$5&lt;=0,用量假設!$B$19&lt;20,用量假設!$B$13&gt;1,用量假設!$B$33&gt;100),"[需修改] 批次/時數/容量或比例超出可估算範圍。","")</f>
        <v/>
      </c>
      <c r="B37" s="1"/>
      <c r="C37" s="1"/>
      <c r="D37" s="1"/>
      <c r="E37" s="1"/>
    </row>
    <row r="38" spans="1:5" ht="30" customHeight="1" x14ac:dyDescent="0.2">
      <c r="A38" s="4" t="str">
        <f>IF(AND(OR(B15="Atlas M20 三節點",B15="Atlas M30 三節點"),B20="不使用 Atlas 私網"),"[需確認] Atlas未選私網；請確認受控連線，不開放所有來源。","")</f>
        <v/>
      </c>
      <c r="B38" s="4"/>
      <c r="C38" s="4"/>
      <c r="D38" s="4"/>
      <c r="E38" s="4"/>
    </row>
    <row r="39" spans="1:5" ht="30" customHeight="1" x14ac:dyDescent="0.2">
      <c r="A39" s="3" t="str">
        <f>IF(AND(NOT(OR(B15="Atlas M20 三節點",B15="Atlas M30 三節點")),NOT(B20="不使用 Atlas 私網")),"[重複預算] 沒有Atlas卻選Atlas私網；改選不使用。","")</f>
        <v/>
      </c>
      <c r="B39" s="3"/>
      <c r="C39" s="3"/>
      <c r="D39" s="3"/>
      <c r="E39" s="3"/>
    </row>
    <row r="40" spans="1:5" ht="30" customHeight="1" x14ac:dyDescent="0.2">
      <c r="A40" s="4" t="str">
        <f>IF(AND(B23="Secrets＋WAF",NOT(OR(B12="Fargate 單 API",B12="Fargate 雙 API")),B13="前端與應用同機"),"[需修改] 此組合沒有ALB/CloudFront可掛WAF。","")</f>
        <v/>
      </c>
      <c r="B40" s="4"/>
      <c r="C40" s="4"/>
      <c r="D40" s="4"/>
      <c r="E40" s="4"/>
    </row>
    <row r="41" spans="1:5" ht="30" customHeight="1" x14ac:dyDescent="0.2">
      <c r="A41" s="1" t="str">
        <f>IF(OR(用量假設!$B$32&gt;10240,用量假設!$B$30&gt;10240,用量假設!$B$43&gt;100000),"[超出級距] 本表出站/CDN/MAU僅涵蓋首級距；需更新計價。","")</f>
        <v/>
      </c>
      <c r="B41" s="1"/>
      <c r="C41" s="1"/>
      <c r="D41" s="1"/>
      <c r="E41" s="1"/>
    </row>
    <row r="42" spans="1:5" ht="30" customHeight="1" x14ac:dyDescent="0.2">
      <c r="A42" s="4" t="str">
        <f>IF(TRUE(),"[依賴保留] SHM AI仍在校內；需網路保護並核對出站流量。","")</f>
        <v>[依賴保留] SHM AI仍在校內；需網路保護並核對出站流量。</v>
      </c>
      <c r="B42" s="4"/>
      <c r="C42" s="4"/>
      <c r="D42" s="4"/>
      <c r="E42" s="4"/>
    </row>
    <row r="43" spans="1:5" ht="30" customHeight="1" x14ac:dyDescent="0.2">
      <c r="A43" s="3" t="str">
        <f>IF(B12="Fargate 雙 API","[前置工作] 雙API需先拆開排程/worker；ingest singleton重啟仍有恢復時間。","")</f>
        <v/>
      </c>
      <c r="B43" s="3"/>
      <c r="C43" s="3"/>
      <c r="D43" s="3"/>
      <c r="E43" s="3"/>
    </row>
    <row r="44" spans="1:5" ht="30" customHeight="1" x14ac:dyDescent="0.2">
      <c r="A44" s="4" t="str">
        <f>IF(OR(B14="IoT Core＋MQTT worker",B14="IoT Core＋Rules＋SQS"),"[前置工作] IoT TLS/憑證、topic policy、MQTT相容與韌體要實測。","")</f>
        <v>[前置工作] IoT TLS/憑證、topic policy、MQTT相容與韌體要實測。</v>
      </c>
      <c r="B44" s="4"/>
      <c r="C44" s="4"/>
      <c r="D44" s="4"/>
      <c r="E44" s="4"/>
    </row>
    <row r="45" spans="1:5" ht="30" customHeight="1" x14ac:dyDescent="0.2">
      <c r="A45" s="3" t="str">
        <f>IF(OR(B17="ElastiCache Redis 主備",B17="ElastiCache Valkey 主備"),"[可靠性] Redis/Valkey主備是異步複寫，不承諾零工作遺失。","")</f>
        <v/>
      </c>
      <c r="B45" s="3"/>
      <c r="C45" s="3"/>
      <c r="D45" s="3"/>
      <c r="E45" s="3"/>
    </row>
    <row r="46" spans="1:5" ht="37.5" customHeight="1" x14ac:dyDescent="0.2">
      <c r="A46" s="2" t="str">
        <f>IF(((SUM(C12:C23)+SUM(C25:C29))+用量假設!$B$51)&gt;10000,"[超出級距] AWS帳號支出超過$10k，Support需使用完整階梯價。","")</f>
        <v/>
      </c>
      <c r="B46" s="2"/>
      <c r="C46" s="2"/>
      <c r="D46" s="2"/>
      <c r="E46" s="2"/>
    </row>
  </sheetData>
  <mergeCells count="16">
    <mergeCell ref="A46:E46"/>
    <mergeCell ref="A41:E41"/>
    <mergeCell ref="A42:E42"/>
    <mergeCell ref="A43:E43"/>
    <mergeCell ref="A44:E44"/>
    <mergeCell ref="A45:E45"/>
    <mergeCell ref="A36:E36"/>
    <mergeCell ref="A37:E37"/>
    <mergeCell ref="A38:E38"/>
    <mergeCell ref="A39:E39"/>
    <mergeCell ref="A40:E40"/>
    <mergeCell ref="A1:E1"/>
    <mergeCell ref="A2:E2"/>
    <mergeCell ref="A33:E33"/>
    <mergeCell ref="A34:E34"/>
    <mergeCell ref="A35:E35"/>
  </mergeCells>
  <dataValidations count="13">
    <dataValidation type="list" showErrorMessage="1" error="請從此模組的下拉選單選擇。" sqref="B12" xr:uid="{00000000-0002-0000-0000-000000000000}">
      <formula1>'選項'!$A$2:$A$6</formula1>
      <formula2>0</formula2>
    </dataValidation>
    <dataValidation type="list" showErrorMessage="1" error="請從此模組的下拉選單選擇。" sqref="B13" xr:uid="{00000000-0002-0000-0000-000001000000}">
      <formula1>'選項'!$B$2:$B$3</formula1>
      <formula2>0</formula2>
    </dataValidation>
    <dataValidation type="list" showErrorMessage="1" error="請從此模組的下拉選單選擇。" sqref="B14" xr:uid="{00000000-0002-0000-0000-000002000000}">
      <formula1>'選項'!$C$2:$C$5</formula1>
      <formula2>0</formula2>
    </dataValidation>
    <dataValidation type="list" showErrorMessage="1" error="請從此模組的下拉選單選擇。" sqref="B15" xr:uid="{00000000-0002-0000-0000-000003000000}">
      <formula1>'選項'!$D$2:$D$5</formula1>
      <formula2>0</formula2>
    </dataValidation>
    <dataValidation type="list" showErrorMessage="1" error="請從此模組的下拉選單選擇。" sqref="B16" xr:uid="{00000000-0002-0000-0000-000004000000}">
      <formula1>'選項'!$E$2:$E$5</formula1>
      <formula2>0</formula2>
    </dataValidation>
    <dataValidation type="list" showErrorMessage="1" error="請從此模組的下拉選單選擇。" sqref="B17" xr:uid="{00000000-0002-0000-0000-000005000000}">
      <formula1>'選項'!$F$2:$F$5</formula1>
      <formula2>0</formula2>
    </dataValidation>
    <dataValidation type="list" showErrorMessage="1" error="請從此模組的下拉選單選擇。" sqref="B18" xr:uid="{00000000-0002-0000-0000-000006000000}">
      <formula1>'選項'!$G$2:$G$3</formula1>
      <formula2>0</formula2>
    </dataValidation>
    <dataValidation type="list" showErrorMessage="1" error="請從此模組的下拉選單選擇。" sqref="B19" xr:uid="{00000000-0002-0000-0000-000007000000}">
      <formula1>'選項'!$H$2:$H$4</formula1>
      <formula2>0</formula2>
    </dataValidation>
    <dataValidation type="list" showErrorMessage="1" error="請從此模組的下拉選單選擇。" sqref="B20" xr:uid="{00000000-0002-0000-0000-000008000000}">
      <formula1>'選項'!$I$2:$I$5</formula1>
      <formula2>0</formula2>
    </dataValidation>
    <dataValidation type="list" showErrorMessage="1" error="請從此模組的下拉選單選擇。" sqref="B21" xr:uid="{00000000-0002-0000-0000-000009000000}">
      <formula1>'選項'!$J$2</formula1>
      <formula2>0</formula2>
    </dataValidation>
    <dataValidation type="list" showErrorMessage="1" error="請從此模組的下拉選單選擇。" sqref="B22" xr:uid="{00000000-0002-0000-0000-00000A000000}">
      <formula1>'選項'!$K$2</formula1>
      <formula2>0</formula2>
    </dataValidation>
    <dataValidation type="list" showErrorMessage="1" error="請從此模組的下拉選單選擇。" sqref="B23" xr:uid="{00000000-0002-0000-0000-00000B000000}">
      <formula1>'選項'!$L$2:$L$3</formula1>
      <formula2>0</formula2>
    </dataValidation>
    <dataValidation type="list" showErrorMessage="1" error="請從此模組的下拉選單選擇。" sqref="B24" xr:uid="{00000000-0002-0000-0000-00000C000000}">
      <formula1>'選項'!$M$2:$M$3</formula1>
      <formula2>0</formula2>
    </dataValidation>
  </dataValidations>
  <printOptions horizontalCentered="1"/>
  <pageMargins left="0.75" right="0.75" top="1" bottom="1" header="0.511811023622047" footer="0.5"/>
  <pageSetup paperSize="8" fitToHeight="0" orientation="landscape" horizontalDpi="300" verticalDpi="300"/>
  <headerFooter>
    <oddFooter>&amp;CSHM 雲端成本評估 | 2026-09-15 | 未稅情境，非部署驗證&amp;R第 &amp;P /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7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C10" sqref="C10"/>
    </sheetView>
  </sheetViews>
  <sheetFormatPr baseColWidth="10" defaultColWidth="8.6640625" defaultRowHeight="15" x14ac:dyDescent="0.2"/>
  <cols>
    <col min="1" max="1" width="28" customWidth="1"/>
    <col min="2" max="2" width="54.33203125" customWidth="1"/>
    <col min="3" max="3" width="84.1640625" customWidth="1"/>
    <col min="4" max="4" width="86.83203125" customWidth="1"/>
    <col min="5" max="5" width="32" customWidth="1"/>
    <col min="6" max="6" width="59.1640625" customWidth="1"/>
  </cols>
  <sheetData>
    <row r="1" spans="1:6" ht="37.5" customHeight="1" x14ac:dyDescent="0.2">
      <c r="A1" s="5" t="s">
        <v>60</v>
      </c>
      <c r="B1" s="5"/>
      <c r="C1" s="5"/>
      <c r="D1" s="5"/>
      <c r="E1" s="5"/>
      <c r="F1" s="5"/>
    </row>
    <row r="2" spans="1:6" ht="42" customHeight="1" x14ac:dyDescent="0.2">
      <c r="A2" s="4" t="s">
        <v>61</v>
      </c>
      <c r="B2" s="4"/>
      <c r="C2" s="4"/>
      <c r="D2" s="4"/>
      <c r="E2" s="4"/>
      <c r="F2" s="4"/>
    </row>
    <row r="4" spans="1:6" ht="30" customHeight="1" x14ac:dyDescent="0.2">
      <c r="A4" s="26"/>
      <c r="B4" s="19" t="s">
        <v>62</v>
      </c>
      <c r="C4" s="19" t="s">
        <v>63</v>
      </c>
      <c r="D4" s="19" t="s">
        <v>64</v>
      </c>
      <c r="E4" s="19" t="s">
        <v>65</v>
      </c>
      <c r="F4" s="19" t="s">
        <v>66</v>
      </c>
    </row>
    <row r="5" spans="1:6" ht="37.5" customHeight="1" x14ac:dyDescent="0.2">
      <c r="A5" s="27" t="s">
        <v>67</v>
      </c>
      <c r="B5" s="10">
        <f>SUM(B32:B44)+SUM(B58:B61)</f>
        <v>263.851</v>
      </c>
      <c r="C5" s="10">
        <f>SUM(C32:C44)+SUM(C58:C61)</f>
        <v>304.73099999999999</v>
      </c>
      <c r="D5" s="10">
        <f>SUM(D32:D44)+SUM(D58:D61)</f>
        <v>668.95479999999975</v>
      </c>
      <c r="E5" s="10">
        <f>SUM(E32:E44)+SUM(E58:E61)</f>
        <v>878.0454504516922</v>
      </c>
      <c r="F5" s="10">
        <f>SUM(F32:F44)+SUM(F58:F61)</f>
        <v>1336.0553844516921</v>
      </c>
    </row>
    <row r="6" spans="1:6" ht="37.5" customHeight="1" x14ac:dyDescent="0.2">
      <c r="A6" s="13" t="s">
        <v>68</v>
      </c>
      <c r="B6" s="14">
        <f>SUM(B45:B57)+B62</f>
        <v>0</v>
      </c>
      <c r="C6" s="14">
        <f>SUM(C45:C57)+C62</f>
        <v>0</v>
      </c>
      <c r="D6" s="14">
        <f>SUM(D45:D57)+D62</f>
        <v>208.49390000000002</v>
      </c>
      <c r="E6" s="14">
        <f>SUM(E45:E57)+E62</f>
        <v>494.37650000000002</v>
      </c>
      <c r="F6" s="14">
        <f>SUM(F45:F57)+F62</f>
        <v>494.37650000000002</v>
      </c>
    </row>
    <row r="7" spans="1:6" ht="37.5" customHeight="1" x14ac:dyDescent="0.2">
      <c r="A7" s="13" t="s">
        <v>8</v>
      </c>
      <c r="B7" s="14">
        <f>B5+B6</f>
        <v>263.851</v>
      </c>
      <c r="C7" s="14">
        <f>C5+C6</f>
        <v>304.73099999999999</v>
      </c>
      <c r="D7" s="14">
        <f>D5+D6</f>
        <v>877.4486999999998</v>
      </c>
      <c r="E7" s="14">
        <f>E5+E6</f>
        <v>1372.4219504516923</v>
      </c>
      <c r="F7" s="14">
        <f>F5+F6</f>
        <v>1830.4318844516922</v>
      </c>
    </row>
    <row r="8" spans="1:6" ht="37.5" customHeight="1" x14ac:dyDescent="0.2">
      <c r="A8" s="9" t="s">
        <v>69</v>
      </c>
      <c r="B8" s="17">
        <f>B7*用量假設!$B$6*(1+用量假設!$B$7)</f>
        <v>8443.232</v>
      </c>
      <c r="C8" s="17">
        <f>C7*用量假設!$B$6*(1+用量假設!$B$7)</f>
        <v>9751.3919999999998</v>
      </c>
      <c r="D8" s="17">
        <f>D7*用量假設!$B$6*(1+用量假設!$B$7)</f>
        <v>28078.358399999994</v>
      </c>
      <c r="E8" s="17">
        <f>E7*用量假設!$B$6*(1+用量假設!$B$7)</f>
        <v>43917.502414454153</v>
      </c>
      <c r="F8" s="17">
        <f>F7*用量假設!$B$6*(1+用量假設!$B$7)</f>
        <v>58573.820302454151</v>
      </c>
    </row>
    <row r="9" spans="1:6" ht="37.5" customHeight="1" x14ac:dyDescent="0.2">
      <c r="A9" s="9" t="s">
        <v>15</v>
      </c>
      <c r="B9" s="10">
        <f>B7*12</f>
        <v>3166.212</v>
      </c>
      <c r="C9" s="10">
        <f>C7*12</f>
        <v>3656.7719999999999</v>
      </c>
      <c r="D9" s="10">
        <f>D7*12</f>
        <v>10529.384399999997</v>
      </c>
      <c r="E9" s="10">
        <f>E7*12</f>
        <v>16469.063405420307</v>
      </c>
      <c r="F9" s="10">
        <f>F7*12</f>
        <v>21965.182613420307</v>
      </c>
    </row>
    <row r="10" spans="1:6" ht="37.5" customHeight="1" x14ac:dyDescent="0.2">
      <c r="A10" s="9" t="s">
        <v>70</v>
      </c>
      <c r="B10" s="17">
        <f>B8*(1+用量假設!$B$8)</f>
        <v>9709.7167999999983</v>
      </c>
      <c r="C10" s="17">
        <f>C8*(1+用量假設!$B$8)</f>
        <v>11214.100799999998</v>
      </c>
      <c r="D10" s="17">
        <f>D8*(1+用量假設!$B$8)</f>
        <v>32290.11215999999</v>
      </c>
      <c r="E10" s="17">
        <f>E8*(1+用量假設!$B$8)</f>
        <v>50505.12777662227</v>
      </c>
      <c r="F10" s="17">
        <f>F8*(1+用量假設!$B$8)</f>
        <v>67359.893347822275</v>
      </c>
    </row>
    <row r="11" spans="1:6" ht="37.5" customHeight="1" x14ac:dyDescent="0.2"/>
    <row r="12" spans="1:6" ht="45.75" customHeight="1" x14ac:dyDescent="0.2">
      <c r="A12" s="6" t="s">
        <v>23</v>
      </c>
      <c r="B12" s="21" t="s">
        <v>71</v>
      </c>
      <c r="C12" s="21" t="s">
        <v>72</v>
      </c>
      <c r="D12" s="21" t="s">
        <v>73</v>
      </c>
      <c r="E12" s="21" t="s">
        <v>24</v>
      </c>
      <c r="F12" s="21" t="s">
        <v>74</v>
      </c>
    </row>
    <row r="13" spans="1:6" ht="45.75" customHeight="1" x14ac:dyDescent="0.2">
      <c r="A13" s="11" t="s">
        <v>25</v>
      </c>
      <c r="B13" s="24" t="s">
        <v>75</v>
      </c>
      <c r="C13" s="24" t="s">
        <v>75</v>
      </c>
      <c r="D13" s="21" t="s">
        <v>26</v>
      </c>
      <c r="E13" s="21" t="s">
        <v>26</v>
      </c>
      <c r="F13" s="21" t="s">
        <v>26</v>
      </c>
    </row>
    <row r="14" spans="1:6" ht="45.75" customHeight="1" x14ac:dyDescent="0.2">
      <c r="A14" s="6" t="s">
        <v>27</v>
      </c>
      <c r="B14" s="21" t="s">
        <v>76</v>
      </c>
      <c r="C14" s="21" t="s">
        <v>76</v>
      </c>
      <c r="D14" s="21" t="s">
        <v>77</v>
      </c>
      <c r="E14" s="21" t="s">
        <v>28</v>
      </c>
      <c r="F14" s="21" t="s">
        <v>28</v>
      </c>
    </row>
    <row r="15" spans="1:6" ht="45.75" customHeight="1" x14ac:dyDescent="0.2">
      <c r="A15" s="12" t="s">
        <v>29</v>
      </c>
      <c r="B15" s="21" t="s">
        <v>78</v>
      </c>
      <c r="C15" s="21" t="s">
        <v>78</v>
      </c>
      <c r="D15" s="21" t="s">
        <v>79</v>
      </c>
      <c r="E15" s="21" t="s">
        <v>30</v>
      </c>
      <c r="F15" s="21" t="s">
        <v>30</v>
      </c>
    </row>
    <row r="16" spans="1:6" ht="45.75" customHeight="1" x14ac:dyDescent="0.2">
      <c r="A16" s="7" t="s">
        <v>31</v>
      </c>
      <c r="B16" s="21" t="s">
        <v>80</v>
      </c>
      <c r="C16" s="21" t="s">
        <v>80</v>
      </c>
      <c r="D16" s="24" t="s">
        <v>32</v>
      </c>
      <c r="E16" s="24" t="s">
        <v>32</v>
      </c>
      <c r="F16" s="24" t="s">
        <v>81</v>
      </c>
    </row>
    <row r="17" spans="1:6" ht="45.75" customHeight="1" x14ac:dyDescent="0.2">
      <c r="A17" s="11" t="s">
        <v>33</v>
      </c>
      <c r="B17" s="21" t="s">
        <v>82</v>
      </c>
      <c r="C17" s="21" t="s">
        <v>82</v>
      </c>
      <c r="D17" s="21" t="s">
        <v>34</v>
      </c>
      <c r="E17" s="21" t="s">
        <v>34</v>
      </c>
      <c r="F17" s="21" t="s">
        <v>83</v>
      </c>
    </row>
    <row r="18" spans="1:6" ht="45.75" customHeight="1" x14ac:dyDescent="0.2">
      <c r="A18" s="6" t="s">
        <v>35</v>
      </c>
      <c r="B18" s="24" t="s">
        <v>84</v>
      </c>
      <c r="C18" s="24" t="s">
        <v>84</v>
      </c>
      <c r="D18" s="24" t="s">
        <v>84</v>
      </c>
      <c r="E18" s="21" t="s">
        <v>36</v>
      </c>
      <c r="F18" s="21" t="s">
        <v>36</v>
      </c>
    </row>
    <row r="19" spans="1:6" ht="45.75" customHeight="1" x14ac:dyDescent="0.2">
      <c r="A19" s="11" t="s">
        <v>37</v>
      </c>
      <c r="B19" s="24" t="s">
        <v>85</v>
      </c>
      <c r="C19" s="24" t="s">
        <v>85</v>
      </c>
      <c r="D19" s="24" t="s">
        <v>38</v>
      </c>
      <c r="E19" s="24" t="s">
        <v>38</v>
      </c>
      <c r="F19" s="24" t="s">
        <v>86</v>
      </c>
    </row>
    <row r="20" spans="1:6" ht="45.75" customHeight="1" x14ac:dyDescent="0.2">
      <c r="A20" s="7" t="s">
        <v>39</v>
      </c>
      <c r="B20" s="24" t="s">
        <v>87</v>
      </c>
      <c r="C20" s="24" t="s">
        <v>87</v>
      </c>
      <c r="D20" s="21" t="s">
        <v>40</v>
      </c>
      <c r="E20" s="21" t="s">
        <v>40</v>
      </c>
      <c r="F20" s="21" t="s">
        <v>88</v>
      </c>
    </row>
    <row r="21" spans="1:6" ht="45.75" customHeight="1" x14ac:dyDescent="0.2">
      <c r="A21" s="11" t="s">
        <v>41</v>
      </c>
      <c r="B21" s="21" t="s">
        <v>42</v>
      </c>
      <c r="C21" s="21" t="s">
        <v>42</v>
      </c>
      <c r="D21" s="21" t="s">
        <v>42</v>
      </c>
      <c r="E21" s="21" t="s">
        <v>42</v>
      </c>
      <c r="F21" s="21" t="s">
        <v>42</v>
      </c>
    </row>
    <row r="22" spans="1:6" ht="45.75" customHeight="1" x14ac:dyDescent="0.2">
      <c r="A22" s="6" t="s">
        <v>43</v>
      </c>
      <c r="B22" s="21" t="s">
        <v>44</v>
      </c>
      <c r="C22" s="21" t="s">
        <v>44</v>
      </c>
      <c r="D22" s="21" t="s">
        <v>44</v>
      </c>
      <c r="E22" s="21" t="s">
        <v>44</v>
      </c>
      <c r="F22" s="21" t="s">
        <v>44</v>
      </c>
    </row>
    <row r="23" spans="1:6" ht="45.75" customHeight="1" x14ac:dyDescent="0.2">
      <c r="A23" s="11" t="s">
        <v>45</v>
      </c>
      <c r="B23" s="21" t="s">
        <v>89</v>
      </c>
      <c r="C23" s="21" t="s">
        <v>89</v>
      </c>
      <c r="D23" s="21" t="s">
        <v>89</v>
      </c>
      <c r="E23" s="21" t="s">
        <v>46</v>
      </c>
      <c r="F23" s="21" t="s">
        <v>46</v>
      </c>
    </row>
    <row r="24" spans="1:6" ht="45.75" customHeight="1" x14ac:dyDescent="0.2">
      <c r="A24" s="6" t="s">
        <v>47</v>
      </c>
      <c r="B24" s="21" t="s">
        <v>90</v>
      </c>
      <c r="C24" s="21" t="s">
        <v>90</v>
      </c>
      <c r="D24" s="21" t="s">
        <v>48</v>
      </c>
      <c r="E24" s="21" t="s">
        <v>48</v>
      </c>
      <c r="F24" s="21" t="s">
        <v>48</v>
      </c>
    </row>
    <row r="25" spans="1:6" ht="45.75" customHeight="1" x14ac:dyDescent="0.2"/>
    <row r="26" spans="1:6" ht="45.75" customHeight="1" x14ac:dyDescent="0.2"/>
    <row r="27" spans="1:6" ht="37.5" customHeight="1" x14ac:dyDescent="0.2"/>
    <row r="28" spans="1:6" ht="37.5" customHeight="1" x14ac:dyDescent="0.2">
      <c r="A28" s="6" t="s">
        <v>91</v>
      </c>
      <c r="B28" s="18">
        <f>IF(AND(OR(B12="Fargate 單 API",B12="Fargate 雙 API"),OR(B15="MongoDB 與應用同機",B16="InfluxDB 與應用同機",B17="Redis 與應用同機",B14="Mosquitto 與應用同機",B13="前端與應用同機")),1,0)+IF(AND(B19="單機公網入口",OR(OR(B12="Fargate 單 API",B12="Fargate 雙 API"),OR(B15="Atlas M20 三節點",B15="Atlas M30 三節點",B15="MongoDB 獨立 EC2",B16="InfluxDB 獨立 EC2",B16="託管 InfluxDB 2 單 AZ",B16="託管 InfluxDB 2 Multi-AZ",B17="ElastiCache Redis 單節點",B17="ElastiCache Redis 主備",B17="ElastiCache Valkey 主備"))),1,0)+IF(AND(B12="EC2 應用 2C8G",OR(B15="MongoDB 與應用同機",B16="InfluxDB 與應用同機")),1,0)+IF(AND(OR(B14="IoT Core＋MQTT worker",B14="IoT Core＋Rules＋SQS"),用量假設!$B$12&gt;131072),1,0)+IF(OR(用量假設!$B$11&lt;=0,用量假設!$B$5&lt;=0,用量假設!$B$19&lt;20,用量假設!$B$13&gt;1,用量假設!$B$33&gt;100),1,0)+IF(AND(OR(B15="Atlas M20 三節點",B15="Atlas M30 三節點"),B20="不使用 Atlas 私網"),1,0)+IF(AND(NOT(OR(B15="Atlas M20 三節點",B15="Atlas M30 三節點")),NOT(B20="不使用 Atlas 私網")),1,0)+IF(AND(B23="Secrets＋WAF",NOT(OR(B12="Fargate 單 API",B12="Fargate 雙 API")),B13="前端與應用同機"),1,0)+IF(OR(用量假設!$B$32&gt;10240,用量假設!$B$30&gt;10240,用量假設!$B$43&gt;100000),1,0)+IF(TRUE(),1,0)+IF(B12="Fargate 雙 API",1,0)+IF(OR(B14="IoT Core＋MQTT worker",B14="IoT Core＋Rules＋SQS"),1,0)+IF(OR(B17="ElastiCache Redis 主備",B17="ElastiCache Valkey 主備"),1,0)</f>
        <v>1</v>
      </c>
      <c r="C28" s="18">
        <f>IF(AND(OR(C12="Fargate 單 API",C12="Fargate 雙 API"),OR(C15="MongoDB 與應用同機",C16="InfluxDB 與應用同機",C17="Redis 與應用同機",C14="Mosquitto 與應用同機",C13="前端與應用同機")),1,0)+IF(AND(C19="單機公網入口",OR(OR(C12="Fargate 單 API",C12="Fargate 雙 API"),OR(C15="Atlas M20 三節點",C15="Atlas M30 三節點",C15="MongoDB 獨立 EC2",C16="InfluxDB 獨立 EC2",C16="託管 InfluxDB 2 單 AZ",C16="託管 InfluxDB 2 Multi-AZ",C17="ElastiCache Redis 單節點",C17="ElastiCache Redis 主備",C17="ElastiCache Valkey 主備"))),1,0)+IF(AND(C12="EC2 應用 2C8G",OR(C15="MongoDB 與應用同機",C16="InfluxDB 與應用同機")),1,0)+IF(AND(OR(C14="IoT Core＋MQTT worker",C14="IoT Core＋Rules＋SQS"),用量假設!$B$12&gt;131072),1,0)+IF(OR(用量假設!$B$11&lt;=0,用量假設!$B$5&lt;=0,用量假設!$B$19&lt;20,用量假設!$B$13&gt;1,用量假設!$B$33&gt;100),1,0)+IF(AND(OR(C15="Atlas M20 三節點",C15="Atlas M30 三節點"),C20="不使用 Atlas 私網"),1,0)+IF(AND(NOT(OR(C15="Atlas M20 三節點",C15="Atlas M30 三節點")),NOT(C20="不使用 Atlas 私網")),1,0)+IF(AND(C23="Secrets＋WAF",NOT(OR(C12="Fargate 單 API",C12="Fargate 雙 API")),C13="前端與應用同機"),1,0)+IF(OR(用量假設!$B$32&gt;10240,用量假設!$B$30&gt;10240,用量假設!$B$43&gt;100000),1,0)+IF(TRUE(),1,0)+IF(C12="Fargate 雙 API",1,0)+IF(OR(C14="IoT Core＋MQTT worker",C14="IoT Core＋Rules＋SQS"),1,0)+IF(OR(C17="ElastiCache Redis 主備",C17="ElastiCache Valkey 主備"),1,0)</f>
        <v>1</v>
      </c>
      <c r="D28" s="18">
        <f>IF(AND(OR(D12="Fargate 單 API",D12="Fargate 雙 API"),OR(D15="MongoDB 與應用同機",D16="InfluxDB 與應用同機",D17="Redis 與應用同機",D14="Mosquitto 與應用同機",D13="前端與應用同機")),1,0)+IF(AND(D19="單機公網入口",OR(OR(D12="Fargate 單 API",D12="Fargate 雙 API"),OR(D15="Atlas M20 三節點",D15="Atlas M30 三節點",D15="MongoDB 獨立 EC2",D16="InfluxDB 獨立 EC2",D16="託管 InfluxDB 2 單 AZ",D16="託管 InfluxDB 2 Multi-AZ",D17="ElastiCache Redis 單節點",D17="ElastiCache Redis 主備",D17="ElastiCache Valkey 主備"))),1,0)+IF(AND(D12="EC2 應用 2C8G",OR(D15="MongoDB 與應用同機",D16="InfluxDB 與應用同機")),1,0)+IF(AND(OR(D14="IoT Core＋MQTT worker",D14="IoT Core＋Rules＋SQS"),用量假設!$B$12&gt;131072),1,0)+IF(OR(用量假設!$B$11&lt;=0,用量假設!$B$5&lt;=0,用量假設!$B$19&lt;20,用量假設!$B$13&gt;1,用量假設!$B$33&gt;100),1,0)+IF(AND(OR(D15="Atlas M20 三節點",D15="Atlas M30 三節點"),D20="不使用 Atlas 私網"),1,0)+IF(AND(NOT(OR(D15="Atlas M20 三節點",D15="Atlas M30 三節點")),NOT(D20="不使用 Atlas 私網")),1,0)+IF(AND(D23="Secrets＋WAF",NOT(OR(D12="Fargate 單 API",D12="Fargate 雙 API")),D13="前端與應用同機"),1,0)+IF(OR(用量假設!$B$32&gt;10240,用量假設!$B$30&gt;10240,用量假設!$B$43&gt;100000),1,0)+IF(TRUE(),1,0)+IF(D12="Fargate 雙 API",1,0)+IF(OR(D14="IoT Core＋MQTT worker",D14="IoT Core＋Rules＋SQS"),1,0)+IF(OR(D17="ElastiCache Redis 主備",D17="ElastiCache Valkey 主備"),1,0)</f>
        <v>1</v>
      </c>
      <c r="E28" s="18">
        <f>IF(AND(OR(E12="Fargate 單 API",E12="Fargate 雙 API"),OR(E15="MongoDB 與應用同機",E16="InfluxDB 與應用同機",E17="Redis 與應用同機",E14="Mosquitto 與應用同機",E13="前端與應用同機")),1,0)+IF(AND(E19="單機公網入口",OR(OR(E12="Fargate 單 API",E12="Fargate 雙 API"),OR(E15="Atlas M20 三節點",E15="Atlas M30 三節點",E15="MongoDB 獨立 EC2",E16="InfluxDB 獨立 EC2",E16="託管 InfluxDB 2 單 AZ",E16="託管 InfluxDB 2 Multi-AZ",E17="ElastiCache Redis 單節點",E17="ElastiCache Redis 主備",E17="ElastiCache Valkey 主備"))),1,0)+IF(AND(E12="EC2 應用 2C8G",OR(E15="MongoDB 與應用同機",E16="InfluxDB 與應用同機")),1,0)+IF(AND(OR(E14="IoT Core＋MQTT worker",E14="IoT Core＋Rules＋SQS"),用量假設!$B$12&gt;131072),1,0)+IF(OR(用量假設!$B$11&lt;=0,用量假設!$B$5&lt;=0,用量假設!$B$19&lt;20,用量假設!$B$13&gt;1,用量假設!$B$33&gt;100),1,0)+IF(AND(OR(E15="Atlas M20 三節點",E15="Atlas M30 三節點"),E20="不使用 Atlas 私網"),1,0)+IF(AND(NOT(OR(E15="Atlas M20 三節點",E15="Atlas M30 三節點")),NOT(E20="不使用 Atlas 私網")),1,0)+IF(AND(E23="Secrets＋WAF",NOT(OR(E12="Fargate 單 API",E12="Fargate 雙 API")),E13="前端與應用同機"),1,0)+IF(OR(用量假設!$B$32&gt;10240,用量假設!$B$30&gt;10240,用量假設!$B$43&gt;100000),1,0)+IF(TRUE(),1,0)+IF(E12="Fargate 雙 API",1,0)+IF(OR(E14="IoT Core＋MQTT worker",E14="IoT Core＋Rules＋SQS"),1,0)+IF(OR(E17="ElastiCache Redis 主備",E17="ElastiCache Valkey 主備"),1,0)</f>
        <v>2</v>
      </c>
      <c r="F28" s="18">
        <f>IF(AND(OR(F12="Fargate 單 API",F12="Fargate 雙 API"),OR(F15="MongoDB 與應用同機",F16="InfluxDB 與應用同機",F17="Redis 與應用同機",F14="Mosquitto 與應用同機",F13="前端與應用同機")),1,0)+IF(AND(F19="單機公網入口",OR(OR(F12="Fargate 單 API",F12="Fargate 雙 API"),OR(F15="Atlas M20 三節點",F15="Atlas M30 三節點",F15="MongoDB 獨立 EC2",F16="InfluxDB 獨立 EC2",F16="託管 InfluxDB 2 單 AZ",F16="託管 InfluxDB 2 Multi-AZ",F17="ElastiCache Redis 單節點",F17="ElastiCache Redis 主備",F17="ElastiCache Valkey 主備"))),1,0)+IF(AND(F12="EC2 應用 2C8G",OR(F15="MongoDB 與應用同機",F16="InfluxDB 與應用同機")),1,0)+IF(AND(OR(F14="IoT Core＋MQTT worker",F14="IoT Core＋Rules＋SQS"),用量假設!$B$12&gt;131072),1,0)+IF(OR(用量假設!$B$11&lt;=0,用量假設!$B$5&lt;=0,用量假設!$B$19&lt;20,用量假設!$B$13&gt;1,用量假設!$B$33&gt;100),1,0)+IF(AND(OR(F15="Atlas M20 三節點",F15="Atlas M30 三節點"),F20="不使用 Atlas 私網"),1,0)+IF(AND(NOT(OR(F15="Atlas M20 三節點",F15="Atlas M30 三節點")),NOT(F20="不使用 Atlas 私網")),1,0)+IF(AND(F23="Secrets＋WAF",NOT(OR(F12="Fargate 單 API",F12="Fargate 雙 API")),F13="前端與應用同機"),1,0)+IF(OR(用量假設!$B$32&gt;10240,用量假設!$B$30&gt;10240,用量假設!$B$43&gt;100000),1,0)+IF(TRUE(),1,0)+IF(F12="Fargate 雙 API",1,0)+IF(OR(F14="IoT Core＋MQTT worker",F14="IoT Core＋Rules＋SQS"),1,0)+IF(OR(F17="ElastiCache Redis 主備",F17="ElastiCache Valkey 主備"),1,0)</f>
        <v>4</v>
      </c>
    </row>
    <row r="29" spans="1:6" ht="57.75" customHeight="1" x14ac:dyDescent="0.2">
      <c r="A29" s="11" t="s">
        <v>92</v>
      </c>
      <c r="B29" s="11" t="s">
        <v>93</v>
      </c>
      <c r="C29" s="11" t="s">
        <v>93</v>
      </c>
      <c r="D29" s="11" t="s">
        <v>93</v>
      </c>
      <c r="E29" s="11" t="s">
        <v>93</v>
      </c>
      <c r="F29" s="11" t="s">
        <v>93</v>
      </c>
    </row>
    <row r="30" spans="1:6" ht="37.5" customHeight="1" x14ac:dyDescent="0.2"/>
    <row r="31" spans="1:6" ht="37.5" customHeight="1" x14ac:dyDescent="0.2"/>
    <row r="32" spans="1:6" ht="37.5" customHeight="1" x14ac:dyDescent="0.2">
      <c r="A32" s="6" t="s">
        <v>94</v>
      </c>
      <c r="B32" s="22">
        <f>IFERROR(INDEX(模組計算!$D$5:$D$42,MATCH(B12,模組計算!$C$5:$C$42,0)),0)</f>
        <v>213.12</v>
      </c>
      <c r="C32" s="22">
        <f>IFERROR(INDEX(模組計算!$D$5:$D$42,MATCH(C12,模組計算!$C$5:$C$42,0)),0)</f>
        <v>254</v>
      </c>
      <c r="D32" s="22">
        <f>IFERROR(INDEX(模組計算!$D$5:$D$42,MATCH(D12,模組計算!$C$5:$C$42,0)),0)</f>
        <v>94.399999999999991</v>
      </c>
      <c r="E32" s="22">
        <f>IFERROR(INDEX(模組計算!$D$5:$D$42,MATCH(E12,模組計算!$C$5:$C$42,0)),0)</f>
        <v>146.19345000000001</v>
      </c>
      <c r="F32" s="22">
        <f>IFERROR(INDEX(模組計算!$D$5:$D$42,MATCH(F12,模組計算!$C$5:$C$42,0)),0)</f>
        <v>191.17605000000003</v>
      </c>
    </row>
    <row r="33" spans="1:6" ht="37.5" customHeight="1" x14ac:dyDescent="0.2">
      <c r="A33" s="11" t="s">
        <v>95</v>
      </c>
      <c r="B33" s="23">
        <f>IFERROR(INDEX(模組計算!$D$5:$D$42,MATCH(B13,模組計算!$C$5:$C$42,0)),0)</f>
        <v>0</v>
      </c>
      <c r="C33" s="23">
        <f>IFERROR(INDEX(模組計算!$D$5:$D$42,MATCH(C13,模組計算!$C$5:$C$42,0)),0)</f>
        <v>0</v>
      </c>
      <c r="D33" s="23">
        <f>IFERROR(INDEX(模組計算!$D$5:$D$42,MATCH(D13,模組計算!$C$5:$C$42,0)),0)</f>
        <v>7.4089999999999998</v>
      </c>
      <c r="E33" s="23">
        <f>IFERROR(INDEX(模組計算!$D$5:$D$42,MATCH(E13,模組計算!$C$5:$C$42,0)),0)</f>
        <v>7.4089999999999998</v>
      </c>
      <c r="F33" s="23">
        <f>IFERROR(INDEX(模組計算!$D$5:$D$42,MATCH(F13,模組計算!$C$5:$C$42,0)),0)</f>
        <v>7.4089999999999998</v>
      </c>
    </row>
    <row r="34" spans="1:6" ht="37.5" customHeight="1" x14ac:dyDescent="0.2">
      <c r="A34" s="6" t="s">
        <v>96</v>
      </c>
      <c r="B34" s="22">
        <f>IFERROR(INDEX(模組計算!$D$5:$D$42,MATCH(B14,模組計算!$C$5:$C$42,0)),0)</f>
        <v>0</v>
      </c>
      <c r="C34" s="22">
        <f>IFERROR(INDEX(模組計算!$D$5:$D$42,MATCH(C14,模組計算!$C$5:$C$42,0)),0)</f>
        <v>0</v>
      </c>
      <c r="D34" s="22">
        <f>IFERROR(INDEX(模組計算!$D$5:$D$42,MATCH(D14,模組計算!$C$5:$C$42,0)),0)</f>
        <v>98.05</v>
      </c>
      <c r="E34" s="22">
        <f>IFERROR(INDEX(模組計算!$D$5:$D$42,MATCH(E14,模組計算!$C$5:$C$42,0)),0)</f>
        <v>181.78422879999999</v>
      </c>
      <c r="F34" s="22">
        <f>IFERROR(INDEX(模組計算!$D$5:$D$42,MATCH(F14,模組計算!$C$5:$C$42,0)),0)</f>
        <v>181.78422879999999</v>
      </c>
    </row>
    <row r="35" spans="1:6" ht="37.5" customHeight="1" x14ac:dyDescent="0.2">
      <c r="A35" s="12" t="s">
        <v>97</v>
      </c>
      <c r="B35" s="23">
        <f>IFERROR(INDEX(模組計算!$D$5:$D$42,MATCH(B15,模組計算!$C$5:$C$42,0)),0)</f>
        <v>0</v>
      </c>
      <c r="C35" s="23">
        <f>IFERROR(INDEX(模組計算!$D$5:$D$42,MATCH(C15,模組計算!$C$5:$C$42,0)),0)</f>
        <v>0</v>
      </c>
      <c r="D35" s="23">
        <f>IFERROR(INDEX(模組計算!$D$5:$D$42,MATCH(D15,模組計算!$C$5:$C$42,0)),0)</f>
        <v>0</v>
      </c>
      <c r="E35" s="23">
        <f>IFERROR(INDEX(模組計算!$D$5:$D$42,MATCH(E15,模組計算!$C$5:$C$42,0)),0)</f>
        <v>0</v>
      </c>
      <c r="F35" s="23">
        <f>IFERROR(INDEX(模組計算!$D$5:$D$42,MATCH(F15,模組計算!$C$5:$C$42,0)),0)</f>
        <v>0</v>
      </c>
    </row>
    <row r="36" spans="1:6" ht="37.5" customHeight="1" x14ac:dyDescent="0.2">
      <c r="A36" s="7" t="s">
        <v>98</v>
      </c>
      <c r="B36" s="22">
        <f>IFERROR(INDEX(模組計算!$D$5:$D$42,MATCH(B16,模組計算!$C$5:$C$42,0)),0)</f>
        <v>0</v>
      </c>
      <c r="C36" s="22">
        <f>IFERROR(INDEX(模組計算!$D$5:$D$42,MATCH(C16,模組計算!$C$5:$C$42,0)),0)</f>
        <v>0</v>
      </c>
      <c r="D36" s="22">
        <f>IFERROR(INDEX(模組計算!$D$5:$D$42,MATCH(D16,模組計算!$C$5:$C$42,0)),0)</f>
        <v>240.82</v>
      </c>
      <c r="E36" s="22">
        <f>IFERROR(INDEX(模組計算!$D$5:$D$42,MATCH(E16,模組計算!$C$5:$C$42,0)),0)</f>
        <v>240.82</v>
      </c>
      <c r="F36" s="22">
        <f>IFERROR(INDEX(模組計算!$D$5:$D$42,MATCH(F16,模組計算!$C$5:$C$42,0)),0)</f>
        <v>472.14</v>
      </c>
    </row>
    <row r="37" spans="1:6" ht="37.5" customHeight="1" x14ac:dyDescent="0.2">
      <c r="A37" s="11" t="s">
        <v>99</v>
      </c>
      <c r="B37" s="23">
        <f>IFERROR(INDEX(模組計算!$D$5:$D$42,MATCH(B17,模組計算!$C$5:$C$42,0)),0)</f>
        <v>0</v>
      </c>
      <c r="C37" s="23">
        <f>IFERROR(INDEX(模組計算!$D$5:$D$42,MATCH(C17,模組計算!$C$5:$C$42,0)),0)</f>
        <v>0</v>
      </c>
      <c r="D37" s="23">
        <f>IFERROR(INDEX(模組計算!$D$5:$D$42,MATCH(D17,模組計算!$C$5:$C$42,0)),0)</f>
        <v>71.540000000000006</v>
      </c>
      <c r="E37" s="23">
        <f>IFERROR(INDEX(模組計算!$D$5:$D$42,MATCH(E17,模組計算!$C$5:$C$42,0)),0)</f>
        <v>71.540000000000006</v>
      </c>
      <c r="F37" s="23">
        <f>IFERROR(INDEX(模組計算!$D$5:$D$42,MATCH(F17,模組計算!$C$5:$C$42,0)),0)</f>
        <v>143.08000000000001</v>
      </c>
    </row>
    <row r="38" spans="1:6" ht="37.5" customHeight="1" x14ac:dyDescent="0.2">
      <c r="A38" s="6" t="s">
        <v>100</v>
      </c>
      <c r="B38" s="22">
        <f>IFERROR(INDEX(模組計算!$D$5:$D$42,MATCH(B18,模組計算!$C$5:$C$42,0)),0)</f>
        <v>0</v>
      </c>
      <c r="C38" s="22">
        <f>IFERROR(INDEX(模組計算!$D$5:$D$42,MATCH(C18,模組計算!$C$5:$C$42,0)),0)</f>
        <v>0</v>
      </c>
      <c r="D38" s="22">
        <f>IFERROR(INDEX(模組計算!$D$5:$D$42,MATCH(D18,模組計算!$C$5:$C$42,0)),0)</f>
        <v>0</v>
      </c>
      <c r="E38" s="22">
        <f>IFERROR(INDEX(模組計算!$D$5:$D$42,MATCH(E18,模組計算!$C$5:$C$42,0)),0)</f>
        <v>0</v>
      </c>
      <c r="F38" s="22">
        <f>IFERROR(INDEX(模組計算!$D$5:$D$42,MATCH(F18,模組計算!$C$5:$C$42,0)),0)</f>
        <v>0</v>
      </c>
    </row>
    <row r="39" spans="1:6" ht="37.5" customHeight="1" x14ac:dyDescent="0.2">
      <c r="A39" s="11" t="s">
        <v>101</v>
      </c>
      <c r="B39" s="23">
        <f>IFERROR(INDEX(模組計算!$D$5:$D$42,MATCH(B19,模組計算!$C$5:$C$42,0)),0)</f>
        <v>3.65</v>
      </c>
      <c r="C39" s="23">
        <f>IFERROR(INDEX(模組計算!$D$5:$D$42,MATCH(C19,模組計算!$C$5:$C$42,0)),0)</f>
        <v>3.65</v>
      </c>
      <c r="D39" s="23">
        <f>IFERROR(INDEX(模組計算!$D$5:$D$42,MATCH(D19,模組計算!$C$5:$C$42,0)),0)</f>
        <v>48.910000000000004</v>
      </c>
      <c r="E39" s="23">
        <f>IFERROR(INDEX(模組計算!$D$5:$D$42,MATCH(E19,模組計算!$C$5:$C$42,0)),0)</f>
        <v>48.910000000000004</v>
      </c>
      <c r="F39" s="23">
        <f>IFERROR(INDEX(模組計算!$D$5:$D$42,MATCH(F19,模組計算!$C$5:$C$42,0)),0)</f>
        <v>97.820000000000007</v>
      </c>
    </row>
    <row r="40" spans="1:6" ht="37.5" customHeight="1" x14ac:dyDescent="0.2">
      <c r="A40" s="7" t="s">
        <v>102</v>
      </c>
      <c r="B40" s="22">
        <f>IFERROR(INDEX(模組計算!$D$5:$D$42,MATCH(B20,模組計算!$C$5:$C$42,0)),0)</f>
        <v>0</v>
      </c>
      <c r="C40" s="22">
        <f>IFERROR(INDEX(模組計算!$D$5:$D$42,MATCH(C20,模組計算!$C$5:$C$42,0)),0)</f>
        <v>0</v>
      </c>
      <c r="D40" s="22">
        <f>IFERROR(INDEX(模組計算!$D$5:$D$42,MATCH(D20,模組計算!$C$5:$C$42,0)),0)</f>
        <v>0</v>
      </c>
      <c r="E40" s="22">
        <f>IFERROR(INDEX(模組計算!$D$5:$D$42,MATCH(E20,模組計算!$C$5:$C$42,0)),0)</f>
        <v>0</v>
      </c>
      <c r="F40" s="22">
        <f>IFERROR(INDEX(模組計算!$D$5:$D$42,MATCH(F20,模組計算!$C$5:$C$42,0)),0)</f>
        <v>21.44</v>
      </c>
    </row>
    <row r="41" spans="1:6" ht="37.5" customHeight="1" x14ac:dyDescent="0.2">
      <c r="A41" s="11" t="s">
        <v>103</v>
      </c>
      <c r="B41" s="23">
        <f>IFERROR(INDEX(模組計算!$D$5:$D$42,MATCH(B21,模組計算!$C$5:$C$42,0)),0)</f>
        <v>5.2709999999999999</v>
      </c>
      <c r="C41" s="23">
        <f>IFERROR(INDEX(模組計算!$D$5:$D$42,MATCH(C21,模組計算!$C$5:$C$42,0)),0)</f>
        <v>5.2709999999999999</v>
      </c>
      <c r="D41" s="23">
        <f>IFERROR(INDEX(模組計算!$D$5:$D$42,MATCH(D21,模組計算!$C$5:$C$42,0)),0)</f>
        <v>5.2709999999999999</v>
      </c>
      <c r="E41" s="23">
        <f>IFERROR(INDEX(模組計算!$D$5:$D$42,MATCH(E21,模組計算!$C$5:$C$42,0)),0)</f>
        <v>5.2709999999999999</v>
      </c>
      <c r="F41" s="23">
        <f>IFERROR(INDEX(模組計算!$D$5:$D$42,MATCH(F21,模組計算!$C$5:$C$42,0)),0)</f>
        <v>5.2709999999999999</v>
      </c>
    </row>
    <row r="42" spans="1:6" ht="37.5" customHeight="1" x14ac:dyDescent="0.2">
      <c r="A42" s="6" t="s">
        <v>104</v>
      </c>
      <c r="B42" s="22">
        <f>IFERROR(INDEX(模組計算!$D$5:$D$42,MATCH(B22,模組計算!$C$5:$C$42,0)),0)</f>
        <v>26.36</v>
      </c>
      <c r="C42" s="22">
        <f>IFERROR(INDEX(模組計算!$D$5:$D$42,MATCH(C22,模組計算!$C$5:$C$42,0)),0)</f>
        <v>26.36</v>
      </c>
      <c r="D42" s="22">
        <f>IFERROR(INDEX(模組計算!$D$5:$D$42,MATCH(D22,模組計算!$C$5:$C$42,0)),0)</f>
        <v>26.36</v>
      </c>
      <c r="E42" s="22">
        <f>IFERROR(INDEX(模組計算!$D$5:$D$42,MATCH(E22,模組計算!$C$5:$C$42,0)),0)</f>
        <v>26.36</v>
      </c>
      <c r="F42" s="22">
        <f>IFERROR(INDEX(模組計算!$D$5:$D$42,MATCH(F22,模組計算!$C$5:$C$42,0)),0)</f>
        <v>26.36</v>
      </c>
    </row>
    <row r="43" spans="1:6" ht="37.5" customHeight="1" x14ac:dyDescent="0.2">
      <c r="A43" s="11" t="s">
        <v>105</v>
      </c>
      <c r="B43" s="23">
        <f>IFERROR(INDEX(模組計算!$D$5:$D$42,MATCH(B23,模組計算!$C$5:$C$42,0)),0)</f>
        <v>4.05</v>
      </c>
      <c r="C43" s="23">
        <f>IFERROR(INDEX(模組計算!$D$5:$D$42,MATCH(C23,模組計算!$C$5:$C$42,0)),0)</f>
        <v>4.05</v>
      </c>
      <c r="D43" s="23">
        <f>IFERROR(INDEX(模組計算!$D$5:$D$42,MATCH(D23,模組計算!$C$5:$C$42,0)),0)</f>
        <v>4.05</v>
      </c>
      <c r="E43" s="23">
        <f>IFERROR(INDEX(模組計算!$D$5:$D$42,MATCH(E23,模組計算!$C$5:$C$42,0)),0)</f>
        <v>15.25</v>
      </c>
      <c r="F43" s="23">
        <f>IFERROR(INDEX(模組計算!$D$5:$D$42,MATCH(F23,模組計算!$C$5:$C$42,0)),0)</f>
        <v>15.25</v>
      </c>
    </row>
    <row r="44" spans="1:6" ht="37.5" customHeight="1" x14ac:dyDescent="0.2">
      <c r="A44" s="6" t="s">
        <v>106</v>
      </c>
      <c r="B44" s="22">
        <f>IF(B24="AWS Business Support+",IF(((SUM(B32:B43)+SUM(B58:B61))+用量假設!$B$51)&gt;0,MAX(用量假設!$B$49,((SUM(B32:B43)+SUM(B58:B61))+用量假設!$B$51)*用量假設!$B$50)*(SUM(B32:B43)+SUM(B58:B61))/((SUM(B32:B43)+SUM(B58:B61))+用量假設!$B$51),0),0)</f>
        <v>0</v>
      </c>
      <c r="C44" s="22">
        <f>IF(C24="AWS Business Support+",IF(((SUM(C32:C43)+SUM(C58:C61))+用量假設!$B$51)&gt;0,MAX(用量假設!$B$49,((SUM(C32:C43)+SUM(C58:C61))+用量假設!$B$51)*用量假設!$B$50)*(SUM(C32:C43)+SUM(C58:C61))/((SUM(C32:C43)+SUM(C58:C61))+用量假設!$B$51),0),0)</f>
        <v>0</v>
      </c>
      <c r="D44" s="22">
        <f>IF(D24="AWS Business Support+",IF(((SUM(D32:D43)+SUM(D58:D61))+用量假設!$B$51)&gt;0,MAX(用量假設!$B$49,((SUM(D32:D43)+SUM(D58:D61))+用量假設!$B$51)*用量假設!$B$50)*(SUM(D32:D43)+SUM(D58:D61))/((SUM(D32:D43)+SUM(D58:D61))+用量假設!$B$51),0),0)</f>
        <v>55.234799999999971</v>
      </c>
      <c r="E44" s="22">
        <f>IF(E24="AWS Business Support+",IF(((SUM(E32:E43)+SUM(E58:E61))+用量假設!$B$51)&gt;0,MAX(用量假設!$B$49,((SUM(E32:E43)+SUM(E58:E61))+用量假設!$B$51)*用量假設!$B$50)*(SUM(E32:E43)+SUM(E58:E61))/((SUM(E32:E43)+SUM(E58:E61))+用量假設!$B$51),0),0)</f>
        <v>72.499165633625964</v>
      </c>
      <c r="F44" s="22">
        <f>IF(F24="AWS Business Support+",IF(((SUM(F32:F43)+SUM(F58:F61))+用量假設!$B$51)&gt;0,MAX(用量假設!$B$49,((SUM(F32:F43)+SUM(F58:F61))+用量假設!$B$51)*用量假設!$B$50)*(SUM(F32:F43)+SUM(F58:F61))/((SUM(F32:F43)+SUM(F58:F61))+用量假設!$B$51),0),0)</f>
        <v>110.31649963362595</v>
      </c>
    </row>
    <row r="45" spans="1:6" ht="37.5" customHeight="1" x14ac:dyDescent="0.2">
      <c r="A45" s="11" t="s">
        <v>107</v>
      </c>
      <c r="B45" s="23">
        <f>IFERROR(INDEX(模組計算!$E$5:$E$42,MATCH(B12,模組計算!$C$5:$C$42,0)),0)</f>
        <v>0</v>
      </c>
      <c r="C45" s="23">
        <f>IFERROR(INDEX(模組計算!$E$5:$E$42,MATCH(C12,模組計算!$C$5:$C$42,0)),0)</f>
        <v>0</v>
      </c>
      <c r="D45" s="23">
        <f>IFERROR(INDEX(模組計算!$E$5:$E$42,MATCH(D12,模組計算!$C$5:$C$42,0)),0)</f>
        <v>0</v>
      </c>
      <c r="E45" s="23">
        <f>IFERROR(INDEX(模組計算!$E$5:$E$42,MATCH(E12,模組計算!$C$5:$C$42,0)),0)</f>
        <v>0</v>
      </c>
      <c r="F45" s="23">
        <f>IFERROR(INDEX(模組計算!$E$5:$E$42,MATCH(F12,模組計算!$C$5:$C$42,0)),0)</f>
        <v>0</v>
      </c>
    </row>
    <row r="46" spans="1:6" ht="37.5" customHeight="1" x14ac:dyDescent="0.2">
      <c r="A46" s="6" t="s">
        <v>108</v>
      </c>
      <c r="B46" s="22">
        <f>IFERROR(INDEX(模組計算!$E$5:$E$42,MATCH(B13,模組計算!$C$5:$C$42,0)),0)</f>
        <v>0</v>
      </c>
      <c r="C46" s="22">
        <f>IFERROR(INDEX(模組計算!$E$5:$E$42,MATCH(C13,模組計算!$C$5:$C$42,0)),0)</f>
        <v>0</v>
      </c>
      <c r="D46" s="22">
        <f>IFERROR(INDEX(模組計算!$E$5:$E$42,MATCH(D13,模組計算!$C$5:$C$42,0)),0)</f>
        <v>0</v>
      </c>
      <c r="E46" s="22">
        <f>IFERROR(INDEX(模組計算!$E$5:$E$42,MATCH(E13,模組計算!$C$5:$C$42,0)),0)</f>
        <v>0</v>
      </c>
      <c r="F46" s="22">
        <f>IFERROR(INDEX(模組計算!$E$5:$E$42,MATCH(F13,模組計算!$C$5:$C$42,0)),0)</f>
        <v>0</v>
      </c>
    </row>
    <row r="47" spans="1:6" ht="37.5" customHeight="1" x14ac:dyDescent="0.2">
      <c r="A47" s="11" t="s">
        <v>109</v>
      </c>
      <c r="B47" s="23">
        <f>IFERROR(INDEX(模組計算!$E$5:$E$42,MATCH(B14,模組計算!$C$5:$C$42,0)),0)</f>
        <v>0</v>
      </c>
      <c r="C47" s="23">
        <f>IFERROR(INDEX(模組計算!$E$5:$E$42,MATCH(C14,模組計算!$C$5:$C$42,0)),0)</f>
        <v>0</v>
      </c>
      <c r="D47" s="23">
        <f>IFERROR(INDEX(模組計算!$E$5:$E$42,MATCH(D14,模組計算!$C$5:$C$42,0)),0)</f>
        <v>0</v>
      </c>
      <c r="E47" s="23">
        <f>IFERROR(INDEX(模組計算!$E$5:$E$42,MATCH(E14,模組計算!$C$5:$C$42,0)),0)</f>
        <v>0</v>
      </c>
      <c r="F47" s="23">
        <f>IFERROR(INDEX(模組計算!$E$5:$E$42,MATCH(F14,模組計算!$C$5:$C$42,0)),0)</f>
        <v>0</v>
      </c>
    </row>
    <row r="48" spans="1:6" ht="37.5" customHeight="1" x14ac:dyDescent="0.2">
      <c r="A48" s="7" t="s">
        <v>110</v>
      </c>
      <c r="B48" s="22">
        <f>IFERROR(INDEX(模組計算!$E$5:$E$42,MATCH(B15,模組計算!$C$5:$C$42,0)),0)</f>
        <v>0</v>
      </c>
      <c r="C48" s="22">
        <f>IFERROR(INDEX(模組計算!$E$5:$E$42,MATCH(C15,模組計算!$C$5:$C$42,0)),0)</f>
        <v>0</v>
      </c>
      <c r="D48" s="22">
        <f>IFERROR(INDEX(模組計算!$E$5:$E$42,MATCH(D15,模組計算!$C$5:$C$42,0)),0)</f>
        <v>208.49390000000002</v>
      </c>
      <c r="E48" s="22">
        <f>IFERROR(INDEX(模組計算!$E$5:$E$42,MATCH(E15,模組計算!$C$5:$C$42,0)),0)</f>
        <v>494.37650000000002</v>
      </c>
      <c r="F48" s="22">
        <f>IFERROR(INDEX(模組計算!$E$5:$E$42,MATCH(F15,模組計算!$C$5:$C$42,0)),0)</f>
        <v>494.37650000000002</v>
      </c>
    </row>
    <row r="49" spans="1:6" ht="37.5" customHeight="1" x14ac:dyDescent="0.2">
      <c r="A49" s="12" t="s">
        <v>111</v>
      </c>
      <c r="B49" s="23">
        <f>IFERROR(INDEX(模組計算!$E$5:$E$42,MATCH(B16,模組計算!$C$5:$C$42,0)),0)</f>
        <v>0</v>
      </c>
      <c r="C49" s="23">
        <f>IFERROR(INDEX(模組計算!$E$5:$E$42,MATCH(C16,模組計算!$C$5:$C$42,0)),0)</f>
        <v>0</v>
      </c>
      <c r="D49" s="23">
        <f>IFERROR(INDEX(模組計算!$E$5:$E$42,MATCH(D16,模組計算!$C$5:$C$42,0)),0)</f>
        <v>0</v>
      </c>
      <c r="E49" s="23">
        <f>IFERROR(INDEX(模組計算!$E$5:$E$42,MATCH(E16,模組計算!$C$5:$C$42,0)),0)</f>
        <v>0</v>
      </c>
      <c r="F49" s="23">
        <f>IFERROR(INDEX(模組計算!$E$5:$E$42,MATCH(F16,模組計算!$C$5:$C$42,0)),0)</f>
        <v>0</v>
      </c>
    </row>
    <row r="50" spans="1:6" ht="37.5" customHeight="1" x14ac:dyDescent="0.2">
      <c r="A50" s="6" t="s">
        <v>112</v>
      </c>
      <c r="B50" s="22">
        <f>IFERROR(INDEX(模組計算!$E$5:$E$42,MATCH(B17,模組計算!$C$5:$C$42,0)),0)</f>
        <v>0</v>
      </c>
      <c r="C50" s="22">
        <f>IFERROR(INDEX(模組計算!$E$5:$E$42,MATCH(C17,模組計算!$C$5:$C$42,0)),0)</f>
        <v>0</v>
      </c>
      <c r="D50" s="22">
        <f>IFERROR(INDEX(模組計算!$E$5:$E$42,MATCH(D17,模組計算!$C$5:$C$42,0)),0)</f>
        <v>0</v>
      </c>
      <c r="E50" s="22">
        <f>IFERROR(INDEX(模組計算!$E$5:$E$42,MATCH(E17,模組計算!$C$5:$C$42,0)),0)</f>
        <v>0</v>
      </c>
      <c r="F50" s="22">
        <f>IFERROR(INDEX(模組計算!$E$5:$E$42,MATCH(F17,模組計算!$C$5:$C$42,0)),0)</f>
        <v>0</v>
      </c>
    </row>
    <row r="51" spans="1:6" ht="37.5" customHeight="1" x14ac:dyDescent="0.2">
      <c r="A51" s="11" t="s">
        <v>113</v>
      </c>
      <c r="B51" s="23">
        <f>IFERROR(INDEX(模組計算!$E$5:$E$42,MATCH(B18,模組計算!$C$5:$C$42,0)),0)</f>
        <v>0</v>
      </c>
      <c r="C51" s="23">
        <f>IFERROR(INDEX(模組計算!$E$5:$E$42,MATCH(C18,模組計算!$C$5:$C$42,0)),0)</f>
        <v>0</v>
      </c>
      <c r="D51" s="23">
        <f>IFERROR(INDEX(模組計算!$E$5:$E$42,MATCH(D18,模組計算!$C$5:$C$42,0)),0)</f>
        <v>0</v>
      </c>
      <c r="E51" s="23">
        <f>IFERROR(INDEX(模組計算!$E$5:$E$42,MATCH(E18,模組計算!$C$5:$C$42,0)),0)</f>
        <v>0</v>
      </c>
      <c r="F51" s="23">
        <f>IFERROR(INDEX(模組計算!$E$5:$E$42,MATCH(F18,模組計算!$C$5:$C$42,0)),0)</f>
        <v>0</v>
      </c>
    </row>
    <row r="52" spans="1:6" ht="37.5" customHeight="1" x14ac:dyDescent="0.2">
      <c r="A52" s="6" t="s">
        <v>114</v>
      </c>
      <c r="B52" s="22">
        <f>IFERROR(INDEX(模組計算!$E$5:$E$42,MATCH(B19,模組計算!$C$5:$C$42,0)),0)</f>
        <v>0</v>
      </c>
      <c r="C52" s="22">
        <f>IFERROR(INDEX(模組計算!$E$5:$E$42,MATCH(C19,模組計算!$C$5:$C$42,0)),0)</f>
        <v>0</v>
      </c>
      <c r="D52" s="22">
        <f>IFERROR(INDEX(模組計算!$E$5:$E$42,MATCH(D19,模組計算!$C$5:$C$42,0)),0)</f>
        <v>0</v>
      </c>
      <c r="E52" s="22">
        <f>IFERROR(INDEX(模組計算!$E$5:$E$42,MATCH(E19,模組計算!$C$5:$C$42,0)),0)</f>
        <v>0</v>
      </c>
      <c r="F52" s="22">
        <f>IFERROR(INDEX(模組計算!$E$5:$E$42,MATCH(F19,模組計算!$C$5:$C$42,0)),0)</f>
        <v>0</v>
      </c>
    </row>
    <row r="53" spans="1:6" ht="37.5" customHeight="1" x14ac:dyDescent="0.2">
      <c r="A53" s="12" t="s">
        <v>115</v>
      </c>
      <c r="B53" s="23">
        <f>IFERROR(INDEX(模組計算!$E$5:$E$42,MATCH(B20,模組計算!$C$5:$C$42,0)),0)</f>
        <v>0</v>
      </c>
      <c r="C53" s="23">
        <f>IFERROR(INDEX(模組計算!$E$5:$E$42,MATCH(C20,模組計算!$C$5:$C$42,0)),0)</f>
        <v>0</v>
      </c>
      <c r="D53" s="23">
        <f>IFERROR(INDEX(模組計算!$E$5:$E$42,MATCH(D20,模組計算!$C$5:$C$42,0)),0)</f>
        <v>0</v>
      </c>
      <c r="E53" s="23">
        <f>IFERROR(INDEX(模組計算!$E$5:$E$42,MATCH(E20,模組計算!$C$5:$C$42,0)),0)</f>
        <v>0</v>
      </c>
      <c r="F53" s="23">
        <f>IFERROR(INDEX(模組計算!$E$5:$E$42,MATCH(F20,模組計算!$C$5:$C$42,0)),0)</f>
        <v>0</v>
      </c>
    </row>
    <row r="54" spans="1:6" ht="37.5" customHeight="1" x14ac:dyDescent="0.2">
      <c r="A54" s="6" t="s">
        <v>116</v>
      </c>
      <c r="B54" s="22">
        <f>IFERROR(INDEX(模組計算!$E$5:$E$42,MATCH(B21,模組計算!$C$5:$C$42,0)),0)</f>
        <v>0</v>
      </c>
      <c r="C54" s="22">
        <f>IFERROR(INDEX(模組計算!$E$5:$E$42,MATCH(C21,模組計算!$C$5:$C$42,0)),0)</f>
        <v>0</v>
      </c>
      <c r="D54" s="22">
        <f>IFERROR(INDEX(模組計算!$E$5:$E$42,MATCH(D21,模組計算!$C$5:$C$42,0)),0)</f>
        <v>0</v>
      </c>
      <c r="E54" s="22">
        <f>IFERROR(INDEX(模組計算!$E$5:$E$42,MATCH(E21,模組計算!$C$5:$C$42,0)),0)</f>
        <v>0</v>
      </c>
      <c r="F54" s="22">
        <f>IFERROR(INDEX(模組計算!$E$5:$E$42,MATCH(F21,模組計算!$C$5:$C$42,0)),0)</f>
        <v>0</v>
      </c>
    </row>
    <row r="55" spans="1:6" ht="37.5" customHeight="1" x14ac:dyDescent="0.2">
      <c r="A55" s="11" t="s">
        <v>117</v>
      </c>
      <c r="B55" s="23">
        <f>IFERROR(INDEX(模組計算!$E$5:$E$42,MATCH(B22,模組計算!$C$5:$C$42,0)),0)</f>
        <v>0</v>
      </c>
      <c r="C55" s="23">
        <f>IFERROR(INDEX(模組計算!$E$5:$E$42,MATCH(C22,模組計算!$C$5:$C$42,0)),0)</f>
        <v>0</v>
      </c>
      <c r="D55" s="23">
        <f>IFERROR(INDEX(模組計算!$E$5:$E$42,MATCH(D22,模組計算!$C$5:$C$42,0)),0)</f>
        <v>0</v>
      </c>
      <c r="E55" s="23">
        <f>IFERROR(INDEX(模組計算!$E$5:$E$42,MATCH(E22,模組計算!$C$5:$C$42,0)),0)</f>
        <v>0</v>
      </c>
      <c r="F55" s="23">
        <f>IFERROR(INDEX(模組計算!$E$5:$E$42,MATCH(F22,模組計算!$C$5:$C$42,0)),0)</f>
        <v>0</v>
      </c>
    </row>
    <row r="56" spans="1:6" ht="37.5" customHeight="1" x14ac:dyDescent="0.2">
      <c r="A56" s="6" t="s">
        <v>118</v>
      </c>
      <c r="B56" s="22">
        <f>IFERROR(INDEX(模組計算!$E$5:$E$42,MATCH(B23,模組計算!$C$5:$C$42,0)),0)</f>
        <v>0</v>
      </c>
      <c r="C56" s="22">
        <f>IFERROR(INDEX(模組計算!$E$5:$E$42,MATCH(C23,模組計算!$C$5:$C$42,0)),0)</f>
        <v>0</v>
      </c>
      <c r="D56" s="22">
        <f>IFERROR(INDEX(模組計算!$E$5:$E$42,MATCH(D23,模組計算!$C$5:$C$42,0)),0)</f>
        <v>0</v>
      </c>
      <c r="E56" s="22">
        <f>IFERROR(INDEX(模組計算!$E$5:$E$42,MATCH(E23,模組計算!$C$5:$C$42,0)),0)</f>
        <v>0</v>
      </c>
      <c r="F56" s="22">
        <f>IFERROR(INDEX(模組計算!$E$5:$E$42,MATCH(F23,模組計算!$C$5:$C$42,0)),0)</f>
        <v>0</v>
      </c>
    </row>
    <row r="57" spans="1:6" ht="37.5" customHeight="1" x14ac:dyDescent="0.2">
      <c r="A57" s="11" t="s">
        <v>119</v>
      </c>
      <c r="B57" s="23">
        <f>IFERROR(INDEX(模組計算!$E$5:$E$42,MATCH(B24,模組計算!$C$5:$C$42,0)),0)</f>
        <v>0</v>
      </c>
      <c r="C57" s="23">
        <f>IFERROR(INDEX(模組計算!$E$5:$E$42,MATCH(C24,模組計算!$C$5:$C$42,0)),0)</f>
        <v>0</v>
      </c>
      <c r="D57" s="23">
        <f>IFERROR(INDEX(模組計算!$E$5:$E$42,MATCH(D24,模組計算!$C$5:$C$42,0)),0)</f>
        <v>0</v>
      </c>
      <c r="E57" s="23">
        <f>IFERROR(INDEX(模組計算!$E$5:$E$42,MATCH(E24,模組計算!$C$5:$C$42,0)),0)</f>
        <v>0</v>
      </c>
      <c r="F57" s="23">
        <f>IFERROR(INDEX(模組計算!$E$5:$E$42,MATCH(F24,模組計算!$C$5:$C$42,0)),0)</f>
        <v>0</v>
      </c>
    </row>
    <row r="58" spans="1:6" ht="37.5" customHeight="1" x14ac:dyDescent="0.2">
      <c r="A58" s="6" t="s">
        <v>49</v>
      </c>
      <c r="B58" s="22">
        <f>IF(OR(B19="私網單 NAT",B19="私網雙 AZ NAT"),(用量假設!$B$34+IF(OR(B14="IoT Core＋MQTT worker",B14="IoT Core＋Rules＋SQS"),用量假設!$B$62*1.15,0))*單價來源!$C$14,0)+IF(B19="私網雙 AZ NAT",用量假設!$B$35*單價來源!$C$58,0)</f>
        <v>0</v>
      </c>
      <c r="C58" s="22">
        <f>IF(OR(C19="私網單 NAT",C19="私網雙 AZ NAT"),(用量假設!$B$34+IF(OR(C14="IoT Core＋MQTT worker",C14="IoT Core＋Rules＋SQS"),用量假設!$B$62*1.15,0))*單價來源!$C$14,0)+IF(C19="私網雙 AZ NAT",用量假設!$B$35*單價來源!$C$58,0)</f>
        <v>0</v>
      </c>
      <c r="D58" s="22">
        <f>IF(OR(D19="私網單 NAT",D19="私網雙 AZ NAT"),(用量假設!$B$34+IF(OR(D14="IoT Core＋MQTT worker",D14="IoT Core＋Rules＋SQS"),用量假設!$B$62*1.15,0))*單價來源!$C$14,0)+IF(D19="私網雙 AZ NAT",用量假設!$B$35*單價來源!$C$58,0)</f>
        <v>1.8599999999999999</v>
      </c>
      <c r="E58" s="22">
        <f>IF(OR(E19="私網單 NAT",E19="私網雙 AZ NAT"),(用量假設!$B$34+IF(OR(E14="IoT Core＋MQTT worker",E14="IoT Core＋Rules＋SQS"),用量假設!$B$62*1.15,0))*單價來源!$C$14,0)+IF(E19="私網雙 AZ NAT",用量假設!$B$35*單價來源!$C$58,0)</f>
        <v>19.729606018066406</v>
      </c>
      <c r="F58" s="22">
        <f>IF(OR(F19="私網單 NAT",F19="私網雙 AZ NAT"),(用量假設!$B$34+IF(OR(F14="IoT Core＋MQTT worker",F14="IoT Core＋Rules＋SQS"),用量假設!$B$62*1.15,0))*單價來源!$C$14,0)+IF(F19="私網雙 AZ NAT",用量假設!$B$35*單價來源!$C$58,0)</f>
        <v>21.729606018066406</v>
      </c>
    </row>
    <row r="59" spans="1:6" ht="37.5" customHeight="1" x14ac:dyDescent="0.2">
      <c r="A59" s="12" t="s">
        <v>51</v>
      </c>
      <c r="B59" s="23">
        <f>IF(OR(B12="Fargate 單 API",B12="Fargate 雙 API"), 用量假設!$B$5*(單價來源!$C$33+用量假設!$B$37*單價來源!$C$34+2*單價來源!$C$35),0)+IF(AND(NOT(OR(B12="Fargate 單 API",B12="Fargate 雙 API")),OR(B19="私網單 NAT",B19="私網雙 AZ NAT")),用量假設!$B$5*單價來源!$C$35,0)</f>
        <v>0</v>
      </c>
      <c r="C59" s="23">
        <f>IF(OR(C12="Fargate 單 API",C12="Fargate 雙 API"), 用量假設!$B$5*(單價來源!$C$33+用量假設!$B$37*單價來源!$C$34+2*單價來源!$C$35),0)+IF(AND(NOT(OR(C12="Fargate 單 API",C12="Fargate 雙 API")),OR(C19="私網單 NAT",C19="私網雙 AZ NAT")),用量假設!$B$5*單價來源!$C$35,0)</f>
        <v>0</v>
      </c>
      <c r="D59" s="23">
        <f>IF(OR(D12="Fargate 單 API",D12="Fargate 雙 API"), 用量假設!$B$5*(單價來源!$C$33+用量假設!$B$37*單價來源!$C$34+2*單價來源!$C$35),0)+IF(AND(NOT(OR(D12="Fargate 單 API",D12="Fargate 雙 API")),OR(D19="私網單 NAT",D19="私網雙 AZ NAT")),用量假設!$B$5*單價來源!$C$35,0)</f>
        <v>3.65</v>
      </c>
      <c r="E59" s="23">
        <f>IF(OR(E12="Fargate 單 API",E12="Fargate 雙 API"), 用量假設!$B$5*(單價來源!$C$33+用量假設!$B$37*單價來源!$C$34+2*單價來源!$C$35),0)+IF(AND(NOT(OR(E12="Fargate 單 API",E12="Fargate 雙 API")),OR(E19="私網單 NAT",E19="私網雙 AZ NAT")),用量假設!$B$5*單價來源!$C$35,0)</f>
        <v>30.878999999999998</v>
      </c>
      <c r="F59" s="23">
        <f>IF(OR(F12="Fargate 單 API",F12="Fargate 雙 API"), 用量假設!$B$5*(單價來源!$C$33+用量假設!$B$37*單價來源!$C$34+2*單價來源!$C$35),0)+IF(AND(NOT(OR(F12="Fargate 單 API",F12="Fargate 雙 API")),OR(F19="私網單 NAT",F19="私網雙 AZ NAT")),用量假設!$B$5*單價來源!$C$35,0)</f>
        <v>30.878999999999998</v>
      </c>
    </row>
    <row r="60" spans="1:6" ht="37.5" customHeight="1" x14ac:dyDescent="0.2">
      <c r="A60" s="6" t="s">
        <v>53</v>
      </c>
      <c r="B60" s="22">
        <f>MAX(0,用量假設!$B$32-用量假設!$B$33)*單價來源!$C$48</f>
        <v>11.4</v>
      </c>
      <c r="C60" s="22">
        <f>MAX(0,用量假設!$B$32-用量假設!$B$33)*單價來源!$C$48</f>
        <v>11.4</v>
      </c>
      <c r="D60" s="22">
        <f>MAX(0,用量假設!$B$32-用量假設!$B$33)*單價來源!$C$48</f>
        <v>11.4</v>
      </c>
      <c r="E60" s="22">
        <f>MAX(0,用量假設!$B$32-用量假設!$B$33)*單價來源!$C$48</f>
        <v>11.4</v>
      </c>
      <c r="F60" s="22">
        <f>MAX(0,用量假設!$B$32-用量假設!$B$33)*單價來源!$C$48</f>
        <v>11.4</v>
      </c>
    </row>
    <row r="61" spans="1:6" ht="37.5" customHeight="1" x14ac:dyDescent="0.2">
      <c r="A61" s="11" t="s">
        <v>55</v>
      </c>
      <c r="B61" s="23">
        <f>用量假設!$B$52</f>
        <v>0</v>
      </c>
      <c r="C61" s="23">
        <f>用量假設!$B$52</f>
        <v>0</v>
      </c>
      <c r="D61" s="23">
        <f>用量假設!$B$52</f>
        <v>0</v>
      </c>
      <c r="E61" s="23">
        <f>用量假設!$B$52</f>
        <v>0</v>
      </c>
      <c r="F61" s="23">
        <f>用量假設!$B$52</f>
        <v>0</v>
      </c>
    </row>
    <row r="62" spans="1:6" ht="37.5" customHeight="1" x14ac:dyDescent="0.2">
      <c r="A62" s="6" t="s">
        <v>57</v>
      </c>
      <c r="B62" s="22">
        <f>用量假設!$B$53</f>
        <v>0</v>
      </c>
      <c r="C62" s="22">
        <f>用量假設!$B$53</f>
        <v>0</v>
      </c>
      <c r="D62" s="22">
        <f>用量假設!$B$53</f>
        <v>0</v>
      </c>
      <c r="E62" s="22">
        <f>用量假設!$B$53</f>
        <v>0</v>
      </c>
      <c r="F62" s="22">
        <f>用量假設!$B$53</f>
        <v>0</v>
      </c>
    </row>
    <row r="63" spans="1:6" ht="37.5" customHeight="1" x14ac:dyDescent="0.2"/>
    <row r="64" spans="1:6" ht="37.5" customHeight="1" x14ac:dyDescent="0.2"/>
    <row r="65" spans="1:6" ht="37.5" customHeight="1" x14ac:dyDescent="0.2">
      <c r="A65" s="11" t="s">
        <v>120</v>
      </c>
      <c r="B65" s="25" t="str">
        <f>IF(AND(OR(B12="Fargate 單 API",B12="Fargate 雙 API"),OR(B15="MongoDB 與應用同機",B16="InfluxDB 與應用同機",B17="Redis 與應用同機",B14="Mosquitto 與應用同機",B13="前端與應用同機")),"[需修改] Fargate 不提供此表的同機持久服務；改選獨立/託管模組。","")</f>
        <v/>
      </c>
      <c r="C65" s="25" t="str">
        <f>IF(AND(OR(C12="Fargate 單 API",C12="Fargate 雙 API"),OR(C15="MongoDB 與應用同機",C16="InfluxDB 與應用同機",C17="Redis 與應用同機",C14="Mosquitto 與應用同機",C13="前端與應用同機")),"[需修改] Fargate 不提供此表的同機持久服務；改選獨立/託管模組。","")</f>
        <v/>
      </c>
      <c r="D65" s="25" t="str">
        <f>IF(AND(OR(D12="Fargate 單 API",D12="Fargate 雙 API"),OR(D15="MongoDB 與應用同機",D16="InfluxDB 與應用同機",D17="Redis 與應用同機",D14="Mosquitto 與應用同機",D13="前端與應用同機")),"[需修改] Fargate 不提供此表的同機持久服務；改選獨立/託管模組。","")</f>
        <v/>
      </c>
      <c r="E65" s="25" t="str">
        <f>IF(AND(OR(E12="Fargate 單 API",E12="Fargate 雙 API"),OR(E15="MongoDB 與應用同機",E16="InfluxDB 與應用同機",E17="Redis 與應用同機",E14="Mosquitto 與應用同機",E13="前端與應用同機")),"[需修改] Fargate 不提供此表的同機持久服務；改選獨立/託管模組。","")</f>
        <v/>
      </c>
      <c r="F65" s="25" t="str">
        <f>IF(AND(OR(F12="Fargate 單 API",F12="Fargate 雙 API"),OR(F15="MongoDB 與應用同機",F16="InfluxDB 與應用同機",F17="Redis 與應用同機",F14="Mosquitto 與應用同機",F13="前端與應用同機")),"[需修改] Fargate 不提供此表的同機持久服務；改選獨立/託管模組。","")</f>
        <v/>
      </c>
    </row>
    <row r="66" spans="1:6" ht="37.5" customHeight="1" x14ac:dyDescent="0.2">
      <c r="A66" s="6" t="s">
        <v>121</v>
      </c>
      <c r="B66" s="8" t="str">
        <f>IF(AND(B19="單機公網入口",OR(OR(B12="Fargate 單 API",B12="Fargate 雙 API"),OR(B15="Atlas M20 三節點",B15="Atlas M30 三節點",B15="MongoDB 獨立 EC2",B16="InfluxDB 獨立 EC2",B16="託管 InfluxDB 2 單 AZ",B16="託管 InfluxDB 2 Multi-AZ",B17="ElastiCache Redis 單節點",B17="ElastiCache Redis 主備",B17="ElastiCache Valkey 主備"))),"[需修改] 託管私網服務／Fargate 改選私網 NAT；此表未含Fargate公網直出配置。","")</f>
        <v/>
      </c>
      <c r="C66" s="8" t="str">
        <f>IF(AND(C19="單機公網入口",OR(OR(C12="Fargate 單 API",C12="Fargate 雙 API"),OR(C15="Atlas M20 三節點",C15="Atlas M30 三節點",C15="MongoDB 獨立 EC2",C16="InfluxDB 獨立 EC2",C16="託管 InfluxDB 2 單 AZ",C16="託管 InfluxDB 2 Multi-AZ",C17="ElastiCache Redis 單節點",C17="ElastiCache Redis 主備",C17="ElastiCache Valkey 主備"))),"[需修改] 託管私網服務／Fargate 改選私網 NAT；此表未含Fargate公網直出配置。","")</f>
        <v/>
      </c>
      <c r="D66" s="8" t="str">
        <f>IF(AND(D19="單機公網入口",OR(OR(D12="Fargate 單 API",D12="Fargate 雙 API"),OR(D15="Atlas M20 三節點",D15="Atlas M30 三節點",D15="MongoDB 獨立 EC2",D16="InfluxDB 獨立 EC2",D16="託管 InfluxDB 2 單 AZ",D16="託管 InfluxDB 2 Multi-AZ",D17="ElastiCache Redis 單節點",D17="ElastiCache Redis 主備",D17="ElastiCache Valkey 主備"))),"[需修改] 託管私網服務／Fargate 改選私網 NAT；此表未含Fargate公網直出配置。","")</f>
        <v/>
      </c>
      <c r="E66" s="8" t="str">
        <f>IF(AND(E19="單機公網入口",OR(OR(E12="Fargate 單 API",E12="Fargate 雙 API"),OR(E15="Atlas M20 三節點",E15="Atlas M30 三節點",E15="MongoDB 獨立 EC2",E16="InfluxDB 獨立 EC2",E16="託管 InfluxDB 2 單 AZ",E16="託管 InfluxDB 2 Multi-AZ",E17="ElastiCache Redis 單節點",E17="ElastiCache Redis 主備",E17="ElastiCache Valkey 主備"))),"[需修改] 託管私網服務／Fargate 改選私網 NAT；此表未含Fargate公網直出配置。","")</f>
        <v/>
      </c>
      <c r="F66" s="8" t="str">
        <f>IF(AND(F19="單機公網入口",OR(OR(F12="Fargate 單 API",F12="Fargate 雙 API"),OR(F15="Atlas M20 三節點",F15="Atlas M30 三節點",F15="MongoDB 獨立 EC2",F16="InfluxDB 獨立 EC2",F16="託管 InfluxDB 2 單 AZ",F16="託管 InfluxDB 2 Multi-AZ",F17="ElastiCache Redis 單節點",F17="ElastiCache Redis 主備",F17="ElastiCache Valkey 主備"))),"[需修改] 託管私網服務／Fargate 改選私網 NAT；此表未含Fargate公網直出配置。","")</f>
        <v/>
      </c>
    </row>
    <row r="67" spans="1:6" ht="37.5" customHeight="1" x14ac:dyDescent="0.2">
      <c r="A67" s="11" t="s">
        <v>122</v>
      </c>
      <c r="B67" s="11" t="str">
        <f>IF(AND(B12="EC2 應用 2C8G",OR(B15="MongoDB 與應用同機",B16="InfluxDB 與應用同機")),"[需修改] 2C8G應用機未編列同機資料庫磁碟；請選獨立DB。","")</f>
        <v/>
      </c>
      <c r="C67" s="11" t="str">
        <f>IF(AND(C12="EC2 應用 2C8G",OR(C15="MongoDB 與應用同機",C16="InfluxDB 與應用同機")),"[需修改] 2C8G應用機未編列同機資料庫磁碟；請選獨立DB。","")</f>
        <v/>
      </c>
      <c r="D67" s="11" t="str">
        <f>IF(AND(D12="EC2 應用 2C8G",OR(D15="MongoDB 與應用同機",D16="InfluxDB 與應用同機")),"[需修改] 2C8G應用機未編列同機資料庫磁碟；請選獨立DB。","")</f>
        <v/>
      </c>
      <c r="E67" s="11" t="str">
        <f>IF(AND(E12="EC2 應用 2C8G",OR(E15="MongoDB 與應用同機",E16="InfluxDB 與應用同機")),"[需修改] 2C8G應用機未編列同機資料庫磁碟；請選獨立DB。","")</f>
        <v/>
      </c>
      <c r="F67" s="11" t="str">
        <f>IF(AND(F12="EC2 應用 2C8G",OR(F15="MongoDB 與應用同機",F16="InfluxDB 與應用同機")),"[需修改] 2C8G應用機未編列同機資料庫磁碟；請選獨立DB。","")</f>
        <v/>
      </c>
    </row>
    <row r="68" spans="1:6" ht="37.5" customHeight="1" x14ac:dyDescent="0.2">
      <c r="A68" s="6" t="s">
        <v>123</v>
      </c>
      <c r="B68" s="18" t="str">
        <f>IF(AND(OR(B14="IoT Core＋MQTT worker",B14="IoT Core＋Rules＋SQS"),用量假設!$B$12&gt;131072),"[超出限制] IoT payload 超過128KiB；請先重新分包。","")</f>
        <v/>
      </c>
      <c r="C68" s="18" t="str">
        <f>IF(AND(OR(C14="IoT Core＋MQTT worker",C14="IoT Core＋Rules＋SQS"),用量假設!$B$12&gt;131072),"[超出限制] IoT payload 超過128KiB；請先重新分包。","")</f>
        <v/>
      </c>
      <c r="D68" s="18" t="str">
        <f>IF(AND(OR(D14="IoT Core＋MQTT worker",D14="IoT Core＋Rules＋SQS"),用量假設!$B$12&gt;131072),"[超出限制] IoT payload 超過128KiB；請先重新分包。","")</f>
        <v/>
      </c>
      <c r="E68" s="18" t="str">
        <f>IF(AND(OR(E14="IoT Core＋MQTT worker",E14="IoT Core＋Rules＋SQS"),用量假設!$B$12&gt;131072),"[超出限制] IoT payload 超過128KiB；請先重新分包。","")</f>
        <v/>
      </c>
      <c r="F68" s="18" t="str">
        <f>IF(AND(OR(F14="IoT Core＋MQTT worker",F14="IoT Core＋Rules＋SQS"),用量假設!$B$12&gt;131072),"[超出限制] IoT payload 超過128KiB；請先重新分包。","")</f>
        <v/>
      </c>
    </row>
    <row r="69" spans="1:6" ht="67.5" customHeight="1" x14ac:dyDescent="0.2">
      <c r="A69" s="11" t="s">
        <v>124</v>
      </c>
      <c r="B69" s="16" t="str">
        <f>IF(OR(用量假設!$B$11&lt;=0,用量假設!$B$5&lt;=0,用量假設!$B$19&lt;20,用量假設!$B$13&gt;1,用量假設!$B$33&gt;100),"[需修改] 批次/時數/容量或比例超出可估算範圍。","")</f>
        <v/>
      </c>
      <c r="C69" s="16" t="str">
        <f>IF(OR(用量假設!$B$11&lt;=0,用量假設!$B$5&lt;=0,用量假設!$B$19&lt;20,用量假設!$B$13&gt;1,用量假設!$B$33&gt;100),"[需修改] 批次/時數/容量或比例超出可估算範圍。","")</f>
        <v/>
      </c>
      <c r="D69" s="16" t="str">
        <f>IF(OR(用量假設!$B$11&lt;=0,用量假設!$B$5&lt;=0,用量假設!$B$19&lt;20,用量假設!$B$13&gt;1,用量假設!$B$33&gt;100),"[需修改] 批次/時數/容量或比例超出可估算範圍。","")</f>
        <v/>
      </c>
      <c r="E69" s="16" t="str">
        <f>IF(OR(用量假設!$B$11&lt;=0,用量假設!$B$5&lt;=0,用量假設!$B$19&lt;20,用量假設!$B$13&gt;1,用量假設!$B$33&gt;100),"[需修改] 批次/時數/容量或比例超出可估算範圍。","")</f>
        <v/>
      </c>
      <c r="F69" s="16" t="str">
        <f>IF(OR(用量假設!$B$11&lt;=0,用量假設!$B$5&lt;=0,用量假設!$B$19&lt;20,用量假設!$B$13&gt;1,用量假設!$B$33&gt;100),"[需修改] 批次/時數/容量或比例超出可估算範圍。","")</f>
        <v/>
      </c>
    </row>
    <row r="70" spans="1:6" ht="67.5" customHeight="1" x14ac:dyDescent="0.2">
      <c r="A70" s="6" t="s">
        <v>125</v>
      </c>
      <c r="B70" s="6" t="str">
        <f>IF(AND(OR(B15="Atlas M20 三節點",B15="Atlas M30 三節點"),B20="不使用 Atlas 私網"),"[需確認] Atlas未選私網；請確認受控連線，不開放所有來源。","")</f>
        <v/>
      </c>
      <c r="C70" s="6" t="str">
        <f>IF(AND(OR(C15="Atlas M20 三節點",C15="Atlas M30 三節點"),C20="不使用 Atlas 私網"),"[需確認] Atlas未選私網；請確認受控連線，不開放所有來源。","")</f>
        <v/>
      </c>
      <c r="D70" s="6" t="str">
        <f>IF(AND(OR(D15="Atlas M20 三節點",D15="Atlas M30 三節點"),D20="不使用 Atlas 私網"),"[需確認] Atlas未選私網；請確認受控連線，不開放所有來源。","")</f>
        <v/>
      </c>
      <c r="E70" s="6" t="str">
        <f>IF(AND(OR(E15="Atlas M20 三節點",E15="Atlas M30 三節點"),E20="不使用 Atlas 私網"),"[需確認] Atlas未選私網；請確認受控連線，不開放所有來源。","")</f>
        <v/>
      </c>
      <c r="F70" s="6" t="str">
        <f>IF(AND(OR(F15="Atlas M20 三節點",F15="Atlas M30 三節點"),F20="不使用 Atlas 私網"),"[需確認] Atlas未選私網；請確認受控連線，不開放所有來源。","")</f>
        <v/>
      </c>
    </row>
    <row r="71" spans="1:6" ht="67.5" customHeight="1" x14ac:dyDescent="0.2">
      <c r="A71" s="11" t="s">
        <v>126</v>
      </c>
      <c r="B71" s="11" t="str">
        <f>IF(AND(NOT(OR(B15="Atlas M20 三節點",B15="Atlas M30 三節點")),NOT(B20="不使用 Atlas 私網")),"[重複預算] 沒有Atlas卻選Atlas私網；改選不使用。","")</f>
        <v/>
      </c>
      <c r="C71" s="11" t="str">
        <f>IF(AND(NOT(OR(C15="Atlas M20 三節點",C15="Atlas M30 三節點")),NOT(C20="不使用 Atlas 私網")),"[重複預算] 沒有Atlas卻選Atlas私網；改選不使用。","")</f>
        <v/>
      </c>
      <c r="D71" s="11" t="str">
        <f>IF(AND(NOT(OR(D15="Atlas M20 三節點",D15="Atlas M30 三節點")),NOT(D20="不使用 Atlas 私網")),"[重複預算] 沒有Atlas卻選Atlas私網；改選不使用。","")</f>
        <v/>
      </c>
      <c r="E71" s="11" t="str">
        <f>IF(AND(NOT(OR(E15="Atlas M20 三節點",E15="Atlas M30 三節點")),NOT(E20="不使用 Atlas 私網")),"[重複預算] 沒有Atlas卻選Atlas私網；改選不使用。","")</f>
        <v/>
      </c>
      <c r="F71" s="11" t="str">
        <f>IF(AND(NOT(OR(F15="Atlas M20 三節點",F15="Atlas M30 三節點")),NOT(F20="不使用 Atlas 私網")),"[重複預算] 沒有Atlas卻選Atlas私網；改選不使用。","")</f>
        <v/>
      </c>
    </row>
    <row r="72" spans="1:6" ht="67.5" customHeight="1" x14ac:dyDescent="0.2">
      <c r="A72" s="6" t="s">
        <v>127</v>
      </c>
      <c r="B72" s="6" t="str">
        <f>IF(AND(B23="Secrets＋WAF",NOT(OR(B12="Fargate 單 API",B12="Fargate 雙 API")),B13="前端與應用同機"),"[需修改] 此組合沒有ALB/CloudFront可掛WAF。","")</f>
        <v/>
      </c>
      <c r="C72" s="6" t="str">
        <f>IF(AND(C23="Secrets＋WAF",NOT(OR(C12="Fargate 單 API",C12="Fargate 雙 API")),C13="前端與應用同機"),"[需修改] 此組合沒有ALB/CloudFront可掛WAF。","")</f>
        <v/>
      </c>
      <c r="D72" s="6" t="str">
        <f>IF(AND(D23="Secrets＋WAF",NOT(OR(D12="Fargate 單 API",D12="Fargate 雙 API")),D13="前端與應用同機"),"[需修改] 此組合沒有ALB/CloudFront可掛WAF。","")</f>
        <v/>
      </c>
      <c r="E72" s="6" t="str">
        <f>IF(AND(E23="Secrets＋WAF",NOT(OR(E12="Fargate 單 API",E12="Fargate 雙 API")),E13="前端與應用同機"),"[需修改] 此組合沒有ALB/CloudFront可掛WAF。","")</f>
        <v/>
      </c>
      <c r="F72" s="6" t="str">
        <f>IF(AND(F23="Secrets＋WAF",NOT(OR(F12="Fargate 單 API",F12="Fargate 雙 API")),F13="前端與應用同機"),"[需修改] 此組合沒有ALB/CloudFront可掛WAF。","")</f>
        <v/>
      </c>
    </row>
    <row r="73" spans="1:6" ht="67.5" customHeight="1" x14ac:dyDescent="0.2">
      <c r="A73" s="11" t="s">
        <v>128</v>
      </c>
      <c r="B73" s="16" t="str">
        <f>IF(OR(用量假設!$B$32&gt;10240,用量假設!$B$30&gt;10240,用量假設!$B$43&gt;100000),"[超出級距] 本表出站/CDN/MAU僅涵蓋首級距；需更新計價。","")</f>
        <v/>
      </c>
      <c r="C73" s="16" t="str">
        <f>IF(OR(用量假設!$B$32&gt;10240,用量假設!$B$30&gt;10240,用量假設!$B$43&gt;100000),"[超出級距] 本表出站/CDN/MAU僅涵蓋首級距；需更新計價。","")</f>
        <v/>
      </c>
      <c r="D73" s="16" t="str">
        <f>IF(OR(用量假設!$B$32&gt;10240,用量假設!$B$30&gt;10240,用量假設!$B$43&gt;100000),"[超出級距] 本表出站/CDN/MAU僅涵蓋首級距；需更新計價。","")</f>
        <v/>
      </c>
      <c r="E73" s="16" t="str">
        <f>IF(OR(用量假設!$B$32&gt;10240,用量假設!$B$30&gt;10240,用量假設!$B$43&gt;100000),"[超出級距] 本表出站/CDN/MAU僅涵蓋首級距；需更新計價。","")</f>
        <v/>
      </c>
      <c r="F73" s="16" t="str">
        <f>IF(OR(用量假設!$B$32&gt;10240,用量假設!$B$30&gt;10240,用量假設!$B$43&gt;100000),"[超出級距] 本表出站/CDN/MAU僅涵蓋首級距；需更新計價。","")</f>
        <v/>
      </c>
    </row>
    <row r="74" spans="1:6" ht="67.5" customHeight="1" x14ac:dyDescent="0.2">
      <c r="A74" s="6" t="s">
        <v>129</v>
      </c>
      <c r="B74" s="6" t="str">
        <f>IF(TRUE(),"[依賴保留] SHM AI仍在校內；需網路保護並核對出站流量。","")</f>
        <v>[依賴保留] SHM AI仍在校內；需網路保護並核對出站流量。</v>
      </c>
      <c r="C74" s="6" t="str">
        <f>IF(TRUE(),"[依賴保留] SHM AI仍在校內；需網路保護並核對出站流量。","")</f>
        <v>[依賴保留] SHM AI仍在校內；需網路保護並核對出站流量。</v>
      </c>
      <c r="D74" s="6" t="str">
        <f>IF(TRUE(),"[依賴保留] SHM AI仍在校內；需網路保護並核對出站流量。","")</f>
        <v>[依賴保留] SHM AI仍在校內；需網路保護並核對出站流量。</v>
      </c>
      <c r="E74" s="6" t="str">
        <f>IF(TRUE(),"[依賴保留] SHM AI仍在校內；需網路保護並核對出站流量。","")</f>
        <v>[依賴保留] SHM AI仍在校內；需網路保護並核對出站流量。</v>
      </c>
      <c r="F74" s="6" t="str">
        <f>IF(TRUE(),"[依賴保留] SHM AI仍在校內；需網路保護並核對出站流量。","")</f>
        <v>[依賴保留] SHM AI仍在校內；需網路保護並核對出站流量。</v>
      </c>
    </row>
    <row r="75" spans="1:6" ht="67.5" customHeight="1" x14ac:dyDescent="0.2">
      <c r="A75" s="11" t="s">
        <v>130</v>
      </c>
      <c r="B75" s="11" t="str">
        <f>IF(B12="Fargate 雙 API","[前置工作] 雙API需先拆開排程/worker；ingest singleton重啟仍有恢復時間。","")</f>
        <v/>
      </c>
      <c r="C75" s="11" t="str">
        <f>IF(C12="Fargate 雙 API","[前置工作] 雙API需先拆開排程/worker；ingest singleton重啟仍有恢復時間。","")</f>
        <v/>
      </c>
      <c r="D75" s="11" t="str">
        <f>IF(D12="Fargate 雙 API","[前置工作] 雙API需先拆開排程/worker；ingest singleton重啟仍有恢復時間。","")</f>
        <v/>
      </c>
      <c r="E75" s="11" t="str">
        <f>IF(E12="Fargate 雙 API","[前置工作] 雙API需先拆開排程/worker；ingest singleton重啟仍有恢復時間。","")</f>
        <v/>
      </c>
      <c r="F75" s="11" t="str">
        <f>IF(F12="Fargate 雙 API","[前置工作] 雙API需先拆開排程/worker；ingest singleton重啟仍有恢復時間。","")</f>
        <v>[前置工作] 雙API需先拆開排程/worker；ingest singleton重啟仍有恢復時間。</v>
      </c>
    </row>
    <row r="76" spans="1:6" ht="67.5" customHeight="1" x14ac:dyDescent="0.2">
      <c r="A76" s="6" t="s">
        <v>131</v>
      </c>
      <c r="B76" s="6" t="str">
        <f>IF(OR(B14="IoT Core＋MQTT worker",B14="IoT Core＋Rules＋SQS"),"[前置工作] IoT TLS/憑證、topic policy、MQTT相容與韌體要實測。","")</f>
        <v/>
      </c>
      <c r="C76" s="6" t="str">
        <f>IF(OR(C14="IoT Core＋MQTT worker",C14="IoT Core＋Rules＋SQS"),"[前置工作] IoT TLS/憑證、topic policy、MQTT相容與韌體要實測。","")</f>
        <v/>
      </c>
      <c r="D76" s="6" t="str">
        <f>IF(OR(D14="IoT Core＋MQTT worker",D14="IoT Core＋Rules＋SQS"),"[前置工作] IoT TLS/憑證、topic policy、MQTT相容與韌體要實測。","")</f>
        <v/>
      </c>
      <c r="E76" s="6" t="str">
        <f>IF(OR(E14="IoT Core＋MQTT worker",E14="IoT Core＋Rules＋SQS"),"[前置工作] IoT TLS/憑證、topic policy、MQTT相容與韌體要實測。","")</f>
        <v>[前置工作] IoT TLS/憑證、topic policy、MQTT相容與韌體要實測。</v>
      </c>
      <c r="F76" s="6" t="str">
        <f>IF(OR(F14="IoT Core＋MQTT worker",F14="IoT Core＋Rules＋SQS"),"[前置工作] IoT TLS/憑證、topic policy、MQTT相容與韌體要實測。","")</f>
        <v>[前置工作] IoT TLS/憑證、topic policy、MQTT相容與韌體要實測。</v>
      </c>
    </row>
    <row r="77" spans="1:6" ht="67.5" customHeight="1" x14ac:dyDescent="0.2">
      <c r="A77" s="11" t="s">
        <v>132</v>
      </c>
      <c r="B77" s="11" t="str">
        <f>IF(OR(B17="ElastiCache Redis 主備",B17="ElastiCache Valkey 主備"),"[可靠性] Redis/Valkey主備是異步複寫，不承諾零工作遺失。","")</f>
        <v/>
      </c>
      <c r="C77" s="11" t="str">
        <f>IF(OR(C17="ElastiCache Redis 主備",C17="ElastiCache Valkey 主備"),"[可靠性] Redis/Valkey主備是異步複寫，不承諾零工作遺失。","")</f>
        <v/>
      </c>
      <c r="D77" s="11" t="str">
        <f>IF(OR(D17="ElastiCache Redis 主備",D17="ElastiCache Valkey 主備"),"[可靠性] Redis/Valkey主備是異步複寫，不承諾零工作遺失。","")</f>
        <v/>
      </c>
      <c r="E77" s="11" t="str">
        <f>IF(OR(E17="ElastiCache Redis 主備",E17="ElastiCache Valkey 主備"),"[可靠性] Redis/Valkey主備是異步複寫，不承諾零工作遺失。","")</f>
        <v/>
      </c>
      <c r="F77" s="11" t="str">
        <f>IF(OR(F17="ElastiCache Redis 主備",F17="ElastiCache Valkey 主備"),"[可靠性] Redis/Valkey主備是異步複寫，不承諾零工作遺失。","")</f>
        <v>[可靠性] Redis/Valkey主備是異步複寫，不承諾零工作遺失。</v>
      </c>
    </row>
  </sheetData>
  <mergeCells count="2">
    <mergeCell ref="A1:F1"/>
    <mergeCell ref="A2:F2"/>
  </mergeCells>
  <dataValidations count="13">
    <dataValidation type="list" showErrorMessage="1" sqref="B12:F12" xr:uid="{00000000-0002-0000-0100-000000000000}">
      <formula1>'選項'!$A$2:$A$6</formula1>
      <formula2>0</formula2>
    </dataValidation>
    <dataValidation type="list" showErrorMessage="1" sqref="B13:F13" xr:uid="{00000000-0002-0000-0100-000001000000}">
      <formula1>'選項'!$B$2:$B$3</formula1>
      <formula2>0</formula2>
    </dataValidation>
    <dataValidation type="list" showErrorMessage="1" sqref="B14:F14" xr:uid="{00000000-0002-0000-0100-000002000000}">
      <formula1>'選項'!$C$2:$C$5</formula1>
      <formula2>0</formula2>
    </dataValidation>
    <dataValidation type="list" showErrorMessage="1" sqref="B15:F15" xr:uid="{00000000-0002-0000-0100-000003000000}">
      <formula1>'選項'!$D$2:$D$5</formula1>
      <formula2>0</formula2>
    </dataValidation>
    <dataValidation type="list" showErrorMessage="1" sqref="B16:F16" xr:uid="{00000000-0002-0000-0100-000004000000}">
      <formula1>'選項'!$E$2:$E$5</formula1>
      <formula2>0</formula2>
    </dataValidation>
    <dataValidation type="list" showErrorMessage="1" sqref="B17:F17" xr:uid="{00000000-0002-0000-0100-000005000000}">
      <formula1>'選項'!$F$2:$F$5</formula1>
      <formula2>0</formula2>
    </dataValidation>
    <dataValidation type="list" showErrorMessage="1" sqref="B18:F18" xr:uid="{00000000-0002-0000-0100-000006000000}">
      <formula1>'選項'!$G$2:$G$3</formula1>
      <formula2>0</formula2>
    </dataValidation>
    <dataValidation type="list" showErrorMessage="1" sqref="B19:F19" xr:uid="{00000000-0002-0000-0100-000007000000}">
      <formula1>'選項'!$H$2:$H$4</formula1>
      <formula2>0</formula2>
    </dataValidation>
    <dataValidation type="list" showErrorMessage="1" sqref="B20:F20" xr:uid="{00000000-0002-0000-0100-000008000000}">
      <formula1>'選項'!$I$2:$I$5</formula1>
      <formula2>0</formula2>
    </dataValidation>
    <dataValidation type="list" showErrorMessage="1" sqref="B21:F21" xr:uid="{00000000-0002-0000-0100-000009000000}">
      <formula1>'選項'!$J$2</formula1>
      <formula2>0</formula2>
    </dataValidation>
    <dataValidation type="list" showErrorMessage="1" sqref="B22:F22" xr:uid="{00000000-0002-0000-0100-00000A000000}">
      <formula1>'選項'!$K$2</formula1>
      <formula2>0</formula2>
    </dataValidation>
    <dataValidation type="list" showErrorMessage="1" sqref="B23:F23" xr:uid="{00000000-0002-0000-0100-00000B000000}">
      <formula1>'選項'!$L$2:$L$3</formula1>
      <formula2>0</formula2>
    </dataValidation>
    <dataValidation type="list" showErrorMessage="1" sqref="B24:F24" xr:uid="{00000000-0002-0000-0100-00000C000000}">
      <formula1>'選項'!$M$2:$M$3</formula1>
      <formula2>0</formula2>
    </dataValidation>
  </dataValidations>
  <printOptions horizontalCentered="1"/>
  <pageMargins left="0.75" right="0.75" top="1" bottom="1" header="0.511811023622047" footer="0.5"/>
  <pageSetup paperSize="8" fitToHeight="0" orientation="landscape" horizontalDpi="300" verticalDpi="300"/>
  <headerFooter>
    <oddFooter>&amp;CSHM 雲端成本評估 | 2026-09-15 | 未稅情境，非部署驗證&amp;R第 &amp;P / &amp;N 頁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6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8.6640625" defaultRowHeight="15" x14ac:dyDescent="0.2"/>
  <cols>
    <col min="1" max="1" width="38" customWidth="1"/>
    <col min="2" max="2" width="21" customWidth="1"/>
    <col min="3" max="3" width="24" customWidth="1"/>
    <col min="4" max="4" width="104" customWidth="1"/>
    <col min="5" max="5" width="20" hidden="1" customWidth="1"/>
  </cols>
  <sheetData>
    <row r="1" spans="1:5" ht="37.5" customHeight="1" x14ac:dyDescent="0.2">
      <c r="A1" s="5" t="s">
        <v>133</v>
      </c>
      <c r="B1" s="5"/>
      <c r="C1" s="5"/>
      <c r="D1" s="5"/>
      <c r="E1" s="5"/>
    </row>
    <row r="2" spans="1:5" ht="43.5" customHeight="1" x14ac:dyDescent="0.2">
      <c r="A2" s="4" t="s">
        <v>134</v>
      </c>
      <c r="B2" s="4"/>
      <c r="C2" s="4"/>
      <c r="D2" s="4"/>
      <c r="E2" s="4"/>
    </row>
    <row r="4" spans="1:5" ht="30" customHeight="1" x14ac:dyDescent="0.2">
      <c r="A4" s="19" t="s">
        <v>135</v>
      </c>
      <c r="B4" s="19" t="s">
        <v>136</v>
      </c>
      <c r="C4" s="19" t="s">
        <v>137</v>
      </c>
      <c r="D4" s="19" t="s">
        <v>138</v>
      </c>
      <c r="E4" s="19" t="s">
        <v>139</v>
      </c>
    </row>
    <row r="5" spans="1:5" ht="37.5" customHeight="1" x14ac:dyDescent="0.2">
      <c r="A5" s="11" t="s">
        <v>140</v>
      </c>
      <c r="B5" s="28">
        <v>730</v>
      </c>
      <c r="C5" s="11" t="s">
        <v>141</v>
      </c>
      <c r="D5" s="11" t="s">
        <v>142</v>
      </c>
      <c r="E5" s="12" t="s">
        <v>143</v>
      </c>
    </row>
    <row r="6" spans="1:5" ht="37.5" customHeight="1" x14ac:dyDescent="0.2">
      <c r="A6" s="6" t="s">
        <v>144</v>
      </c>
      <c r="B6" s="28">
        <v>32</v>
      </c>
      <c r="C6" s="7" t="s">
        <v>145</v>
      </c>
      <c r="D6" s="6" t="s">
        <v>146</v>
      </c>
      <c r="E6" s="7" t="s">
        <v>147</v>
      </c>
    </row>
    <row r="7" spans="1:5" ht="37.5" customHeight="1" x14ac:dyDescent="0.2">
      <c r="A7" s="11" t="s">
        <v>148</v>
      </c>
      <c r="B7" s="29">
        <v>0</v>
      </c>
      <c r="C7" s="11" t="s">
        <v>149</v>
      </c>
      <c r="D7" s="11" t="s">
        <v>150</v>
      </c>
      <c r="E7" s="12" t="s">
        <v>151</v>
      </c>
    </row>
    <row r="8" spans="1:5" ht="37.5" customHeight="1" x14ac:dyDescent="0.2">
      <c r="A8" s="6" t="s">
        <v>152</v>
      </c>
      <c r="B8" s="29">
        <v>0.15</v>
      </c>
      <c r="C8" s="6" t="s">
        <v>149</v>
      </c>
      <c r="D8" s="6" t="s">
        <v>153</v>
      </c>
      <c r="E8" s="7" t="s">
        <v>154</v>
      </c>
    </row>
    <row r="9" spans="1:5" ht="37.5" customHeight="1" x14ac:dyDescent="0.2">
      <c r="A9" s="11" t="s">
        <v>155</v>
      </c>
      <c r="B9" s="28">
        <v>4</v>
      </c>
      <c r="C9" s="11" t="s">
        <v>156</v>
      </c>
      <c r="D9" s="12" t="s">
        <v>157</v>
      </c>
      <c r="E9" s="12" t="s">
        <v>158</v>
      </c>
    </row>
    <row r="10" spans="1:5" ht="37.5" customHeight="1" x14ac:dyDescent="0.2">
      <c r="A10" s="6" t="s">
        <v>159</v>
      </c>
      <c r="B10" s="28">
        <v>250</v>
      </c>
      <c r="C10" s="6" t="s">
        <v>160</v>
      </c>
      <c r="D10" s="6" t="s">
        <v>161</v>
      </c>
      <c r="E10" s="7" t="s">
        <v>162</v>
      </c>
    </row>
    <row r="11" spans="1:5" ht="37.5" customHeight="1" x14ac:dyDescent="0.2">
      <c r="A11" s="11" t="s">
        <v>163</v>
      </c>
      <c r="B11" s="28">
        <v>40</v>
      </c>
      <c r="C11" s="11" t="s">
        <v>164</v>
      </c>
      <c r="D11" s="11" t="s">
        <v>165</v>
      </c>
      <c r="E11" s="12" t="s">
        <v>166</v>
      </c>
    </row>
    <row r="12" spans="1:5" ht="37.5" customHeight="1" x14ac:dyDescent="0.2">
      <c r="A12" s="6" t="s">
        <v>167</v>
      </c>
      <c r="B12" s="28">
        <v>4096</v>
      </c>
      <c r="C12" s="7" t="s">
        <v>168</v>
      </c>
      <c r="D12" s="6" t="s">
        <v>169</v>
      </c>
      <c r="E12" s="7" t="s">
        <v>170</v>
      </c>
    </row>
    <row r="13" spans="1:5" ht="37.5" customHeight="1" x14ac:dyDescent="0.2">
      <c r="A13" s="11" t="s">
        <v>171</v>
      </c>
      <c r="B13" s="29">
        <v>1</v>
      </c>
      <c r="C13" s="11" t="s">
        <v>149</v>
      </c>
      <c r="D13" s="12" t="s">
        <v>172</v>
      </c>
      <c r="E13" s="12" t="s">
        <v>173</v>
      </c>
    </row>
    <row r="14" spans="1:5" ht="37.5" customHeight="1" x14ac:dyDescent="0.2">
      <c r="A14" s="7" t="s">
        <v>174</v>
      </c>
      <c r="B14" s="28">
        <v>1</v>
      </c>
      <c r="C14" s="6" t="s">
        <v>175</v>
      </c>
      <c r="D14" s="6" t="s">
        <v>176</v>
      </c>
      <c r="E14" s="7" t="s">
        <v>177</v>
      </c>
    </row>
    <row r="15" spans="1:5" ht="37.5" customHeight="1" x14ac:dyDescent="0.2">
      <c r="A15" s="11" t="s">
        <v>178</v>
      </c>
      <c r="B15" s="28">
        <v>10000</v>
      </c>
      <c r="C15" s="12" t="s">
        <v>179</v>
      </c>
      <c r="D15" s="11" t="s">
        <v>180</v>
      </c>
      <c r="E15" s="12" t="s">
        <v>181</v>
      </c>
    </row>
    <row r="16" spans="1:5" ht="37.5" customHeight="1" x14ac:dyDescent="0.2">
      <c r="A16" s="6" t="s">
        <v>182</v>
      </c>
      <c r="B16" s="28">
        <v>10000</v>
      </c>
      <c r="C16" s="7" t="s">
        <v>183</v>
      </c>
      <c r="D16" s="6" t="s">
        <v>184</v>
      </c>
      <c r="E16" s="7" t="s">
        <v>185</v>
      </c>
    </row>
    <row r="17" spans="1:5" ht="37.5" customHeight="1" x14ac:dyDescent="0.2">
      <c r="A17" s="11" t="s">
        <v>186</v>
      </c>
      <c r="B17" s="28">
        <v>3</v>
      </c>
      <c r="C17" s="11" t="s">
        <v>187</v>
      </c>
      <c r="D17" s="11" t="s">
        <v>188</v>
      </c>
      <c r="E17" s="12" t="s">
        <v>189</v>
      </c>
    </row>
    <row r="18" spans="1:5" ht="37.5" customHeight="1" x14ac:dyDescent="0.2">
      <c r="A18" s="7" t="s">
        <v>190</v>
      </c>
      <c r="B18" s="28">
        <v>1000000</v>
      </c>
      <c r="C18" s="6" t="s">
        <v>191</v>
      </c>
      <c r="D18" s="6" t="s">
        <v>192</v>
      </c>
      <c r="E18" s="7" t="s">
        <v>193</v>
      </c>
    </row>
    <row r="19" spans="1:5" ht="37.5" customHeight="1" x14ac:dyDescent="0.2">
      <c r="A19" s="11" t="s">
        <v>194</v>
      </c>
      <c r="B19" s="28">
        <v>200</v>
      </c>
      <c r="C19" s="12" t="s">
        <v>195</v>
      </c>
      <c r="D19" s="11" t="s">
        <v>196</v>
      </c>
      <c r="E19" s="12" t="s">
        <v>197</v>
      </c>
    </row>
    <row r="20" spans="1:5" ht="37.5" customHeight="1" x14ac:dyDescent="0.2">
      <c r="A20" s="6" t="s">
        <v>198</v>
      </c>
      <c r="B20" s="28">
        <v>30</v>
      </c>
      <c r="C20" s="7" t="s">
        <v>195</v>
      </c>
      <c r="D20" s="6" t="s">
        <v>199</v>
      </c>
      <c r="E20" s="7" t="s">
        <v>200</v>
      </c>
    </row>
    <row r="21" spans="1:5" ht="37.5" customHeight="1" x14ac:dyDescent="0.2">
      <c r="A21" s="11" t="s">
        <v>201</v>
      </c>
      <c r="B21" s="28">
        <v>200</v>
      </c>
      <c r="C21" s="12" t="s">
        <v>202</v>
      </c>
      <c r="D21" s="11" t="s">
        <v>203</v>
      </c>
      <c r="E21" s="12" t="s">
        <v>204</v>
      </c>
    </row>
    <row r="22" spans="1:5" ht="37.5" customHeight="1" x14ac:dyDescent="0.2">
      <c r="A22" s="6" t="s">
        <v>205</v>
      </c>
      <c r="B22" s="28">
        <v>60</v>
      </c>
      <c r="C22" s="7" t="s">
        <v>195</v>
      </c>
      <c r="D22" s="6" t="s">
        <v>206</v>
      </c>
      <c r="E22" s="7" t="s">
        <v>207</v>
      </c>
    </row>
    <row r="23" spans="1:5" ht="37.5" customHeight="1" x14ac:dyDescent="0.2">
      <c r="A23" s="12" t="s">
        <v>208</v>
      </c>
      <c r="B23" s="28">
        <v>100</v>
      </c>
      <c r="C23" s="12" t="s">
        <v>202</v>
      </c>
      <c r="D23" s="11" t="s">
        <v>209</v>
      </c>
      <c r="E23" s="12" t="s">
        <v>210</v>
      </c>
    </row>
    <row r="24" spans="1:5" ht="37.5" customHeight="1" x14ac:dyDescent="0.2">
      <c r="A24" s="7" t="s">
        <v>211</v>
      </c>
      <c r="B24" s="29">
        <v>7.0000000000000007E-2</v>
      </c>
      <c r="C24" s="6" t="s">
        <v>149</v>
      </c>
      <c r="D24" s="6" t="s">
        <v>212</v>
      </c>
      <c r="E24" s="7" t="s">
        <v>213</v>
      </c>
    </row>
    <row r="25" spans="1:5" ht="37.5" customHeight="1" x14ac:dyDescent="0.2">
      <c r="A25" s="12" t="s">
        <v>214</v>
      </c>
      <c r="B25" s="28">
        <v>0</v>
      </c>
      <c r="C25" s="12" t="s">
        <v>215</v>
      </c>
      <c r="D25" s="11" t="s">
        <v>216</v>
      </c>
      <c r="E25" s="12" t="s">
        <v>217</v>
      </c>
    </row>
    <row r="26" spans="1:5" ht="37.5" customHeight="1" x14ac:dyDescent="0.2">
      <c r="A26" s="6" t="s">
        <v>218</v>
      </c>
      <c r="B26" s="28">
        <v>100</v>
      </c>
      <c r="C26" s="7" t="s">
        <v>202</v>
      </c>
      <c r="D26" s="7" t="s">
        <v>219</v>
      </c>
      <c r="E26" s="7" t="s">
        <v>220</v>
      </c>
    </row>
    <row r="27" spans="1:5" ht="37.5" customHeight="1" x14ac:dyDescent="0.2">
      <c r="A27" s="12" t="s">
        <v>221</v>
      </c>
      <c r="B27" s="28">
        <v>100</v>
      </c>
      <c r="C27" s="12" t="s">
        <v>202</v>
      </c>
      <c r="D27" s="11" t="s">
        <v>222</v>
      </c>
      <c r="E27" s="12" t="s">
        <v>223</v>
      </c>
    </row>
    <row r="28" spans="1:5" ht="37.5" customHeight="1" x14ac:dyDescent="0.2">
      <c r="A28" s="7" t="s">
        <v>224</v>
      </c>
      <c r="B28" s="28">
        <v>20000</v>
      </c>
      <c r="C28" s="6" t="s">
        <v>191</v>
      </c>
      <c r="D28" s="6" t="s">
        <v>225</v>
      </c>
      <c r="E28" s="7" t="s">
        <v>226</v>
      </c>
    </row>
    <row r="29" spans="1:5" ht="37.5" customHeight="1" x14ac:dyDescent="0.2">
      <c r="A29" s="12" t="s">
        <v>227</v>
      </c>
      <c r="B29" s="28">
        <v>100000</v>
      </c>
      <c r="C29" s="11" t="s">
        <v>191</v>
      </c>
      <c r="D29" s="11" t="s">
        <v>228</v>
      </c>
      <c r="E29" s="12" t="s">
        <v>229</v>
      </c>
    </row>
    <row r="30" spans="1:5" ht="37.5" customHeight="1" x14ac:dyDescent="0.2">
      <c r="A30" s="7" t="s">
        <v>230</v>
      </c>
      <c r="B30" s="28">
        <v>50</v>
      </c>
      <c r="C30" s="7" t="s">
        <v>231</v>
      </c>
      <c r="D30" s="6" t="s">
        <v>232</v>
      </c>
      <c r="E30" s="7" t="s">
        <v>233</v>
      </c>
    </row>
    <row r="31" spans="1:5" ht="37.5" customHeight="1" x14ac:dyDescent="0.2">
      <c r="A31" s="12" t="s">
        <v>234</v>
      </c>
      <c r="B31" s="28">
        <v>1000000</v>
      </c>
      <c r="C31" s="11" t="s">
        <v>191</v>
      </c>
      <c r="D31" s="11" t="s">
        <v>235</v>
      </c>
      <c r="E31" s="12" t="s">
        <v>236</v>
      </c>
    </row>
    <row r="32" spans="1:5" ht="37.5" customHeight="1" x14ac:dyDescent="0.2">
      <c r="A32" s="7" t="s">
        <v>237</v>
      </c>
      <c r="B32" s="28">
        <v>100</v>
      </c>
      <c r="C32" s="7" t="s">
        <v>231</v>
      </c>
      <c r="D32" s="6" t="s">
        <v>238</v>
      </c>
      <c r="E32" s="7" t="s">
        <v>239</v>
      </c>
    </row>
    <row r="33" spans="1:5" ht="37.5" customHeight="1" x14ac:dyDescent="0.2">
      <c r="A33" s="11" t="s">
        <v>240</v>
      </c>
      <c r="B33" s="28">
        <v>0</v>
      </c>
      <c r="C33" s="12" t="s">
        <v>231</v>
      </c>
      <c r="D33" s="11" t="s">
        <v>241</v>
      </c>
      <c r="E33" s="12" t="s">
        <v>242</v>
      </c>
    </row>
    <row r="34" spans="1:5" ht="37.5" customHeight="1" x14ac:dyDescent="0.2">
      <c r="A34" s="7" t="s">
        <v>243</v>
      </c>
      <c r="B34" s="28">
        <v>30</v>
      </c>
      <c r="C34" s="7" t="s">
        <v>231</v>
      </c>
      <c r="D34" s="7" t="s">
        <v>244</v>
      </c>
      <c r="E34" s="7" t="s">
        <v>245</v>
      </c>
    </row>
    <row r="35" spans="1:5" ht="37.5" customHeight="1" x14ac:dyDescent="0.2">
      <c r="A35" s="11" t="s">
        <v>246</v>
      </c>
      <c r="B35" s="28">
        <v>200</v>
      </c>
      <c r="C35" s="11" t="s">
        <v>247</v>
      </c>
      <c r="D35" s="11" t="s">
        <v>248</v>
      </c>
      <c r="E35" s="12" t="s">
        <v>249</v>
      </c>
    </row>
    <row r="36" spans="1:5" ht="37.5" customHeight="1" x14ac:dyDescent="0.2">
      <c r="A36" s="7" t="s">
        <v>250</v>
      </c>
      <c r="B36" s="28">
        <v>100</v>
      </c>
      <c r="C36" s="7" t="s">
        <v>231</v>
      </c>
      <c r="D36" s="6" t="s">
        <v>251</v>
      </c>
      <c r="E36" s="7" t="s">
        <v>252</v>
      </c>
    </row>
    <row r="37" spans="1:5" ht="37.5" customHeight="1" x14ac:dyDescent="0.2">
      <c r="A37" s="12" t="s">
        <v>253</v>
      </c>
      <c r="B37" s="28">
        <v>1</v>
      </c>
      <c r="C37" s="12" t="s">
        <v>254</v>
      </c>
      <c r="D37" s="11" t="s">
        <v>255</v>
      </c>
      <c r="E37" s="12" t="s">
        <v>256</v>
      </c>
    </row>
    <row r="38" spans="1:5" ht="37.5" customHeight="1" x14ac:dyDescent="0.2">
      <c r="A38" s="7" t="s">
        <v>257</v>
      </c>
      <c r="B38" s="28">
        <v>20</v>
      </c>
      <c r="C38" s="7" t="s">
        <v>231</v>
      </c>
      <c r="D38" s="6" t="s">
        <v>258</v>
      </c>
      <c r="E38" s="7" t="s">
        <v>259</v>
      </c>
    </row>
    <row r="39" spans="1:5" ht="37.5" customHeight="1" x14ac:dyDescent="0.2">
      <c r="A39" s="12" t="s">
        <v>260</v>
      </c>
      <c r="B39" s="28">
        <v>20</v>
      </c>
      <c r="C39" s="12" t="s">
        <v>202</v>
      </c>
      <c r="D39" s="11" t="s">
        <v>261</v>
      </c>
      <c r="E39" s="12" t="s">
        <v>262</v>
      </c>
    </row>
    <row r="40" spans="1:5" ht="37.5" customHeight="1" x14ac:dyDescent="0.2">
      <c r="A40" s="7" t="s">
        <v>263</v>
      </c>
      <c r="B40" s="28">
        <v>30</v>
      </c>
      <c r="C40" s="6" t="s">
        <v>264</v>
      </c>
      <c r="D40" s="6" t="s">
        <v>265</v>
      </c>
      <c r="E40" s="7" t="s">
        <v>266</v>
      </c>
    </row>
    <row r="41" spans="1:5" ht="37.5" customHeight="1" x14ac:dyDescent="0.2">
      <c r="A41" s="12" t="s">
        <v>267</v>
      </c>
      <c r="B41" s="28">
        <v>15</v>
      </c>
      <c r="C41" s="11" t="s">
        <v>264</v>
      </c>
      <c r="D41" s="11" t="s">
        <v>268</v>
      </c>
      <c r="E41" s="12" t="s">
        <v>269</v>
      </c>
    </row>
    <row r="42" spans="1:5" ht="37.5" customHeight="1" x14ac:dyDescent="0.2">
      <c r="A42" s="7" t="s">
        <v>270</v>
      </c>
      <c r="B42" s="28">
        <v>20</v>
      </c>
      <c r="C42" s="7" t="s">
        <v>202</v>
      </c>
      <c r="D42" s="6" t="s">
        <v>271</v>
      </c>
      <c r="E42" s="7" t="s">
        <v>272</v>
      </c>
    </row>
    <row r="43" spans="1:5" ht="37.5" customHeight="1" x14ac:dyDescent="0.2">
      <c r="A43" s="11" t="s">
        <v>273</v>
      </c>
      <c r="B43" s="28">
        <v>100</v>
      </c>
      <c r="C43" s="11" t="s">
        <v>274</v>
      </c>
      <c r="D43" s="11" t="s">
        <v>275</v>
      </c>
      <c r="E43" s="12" t="s">
        <v>276</v>
      </c>
    </row>
    <row r="44" spans="1:5" ht="37.5" customHeight="1" x14ac:dyDescent="0.2">
      <c r="A44" s="6" t="s">
        <v>277</v>
      </c>
      <c r="B44" s="28">
        <v>10000</v>
      </c>
      <c r="C44" s="6" t="s">
        <v>274</v>
      </c>
      <c r="D44" s="6" t="s">
        <v>278</v>
      </c>
      <c r="E44" s="7" t="s">
        <v>279</v>
      </c>
    </row>
    <row r="45" spans="1:5" ht="37.5" customHeight="1" x14ac:dyDescent="0.2">
      <c r="A45" s="12" t="s">
        <v>280</v>
      </c>
      <c r="B45" s="28">
        <v>10</v>
      </c>
      <c r="C45" s="11" t="s">
        <v>264</v>
      </c>
      <c r="D45" s="12" t="s">
        <v>281</v>
      </c>
      <c r="E45" s="12" t="s">
        <v>282</v>
      </c>
    </row>
    <row r="46" spans="1:5" ht="37.5" customHeight="1" x14ac:dyDescent="0.2">
      <c r="A46" s="7" t="s">
        <v>283</v>
      </c>
      <c r="B46" s="28">
        <v>5</v>
      </c>
      <c r="C46" s="6" t="s">
        <v>284</v>
      </c>
      <c r="D46" s="6" t="s">
        <v>285</v>
      </c>
      <c r="E46" s="7" t="s">
        <v>286</v>
      </c>
    </row>
    <row r="47" spans="1:5" ht="37.5" customHeight="1" x14ac:dyDescent="0.2">
      <c r="A47" s="12" t="s">
        <v>287</v>
      </c>
      <c r="B47" s="28">
        <v>2000000</v>
      </c>
      <c r="C47" s="11" t="s">
        <v>191</v>
      </c>
      <c r="D47" s="11" t="s">
        <v>288</v>
      </c>
      <c r="E47" s="12" t="s">
        <v>289</v>
      </c>
    </row>
    <row r="48" spans="1:5" ht="37.5" customHeight="1" x14ac:dyDescent="0.2">
      <c r="A48" s="7" t="s">
        <v>290</v>
      </c>
      <c r="B48" s="28">
        <v>1000</v>
      </c>
      <c r="C48" s="6" t="s">
        <v>291</v>
      </c>
      <c r="D48" s="6" t="s">
        <v>292</v>
      </c>
      <c r="E48" s="7" t="s">
        <v>293</v>
      </c>
    </row>
    <row r="49" spans="1:5" ht="37.5" customHeight="1" x14ac:dyDescent="0.2">
      <c r="A49" s="12" t="s">
        <v>294</v>
      </c>
      <c r="B49" s="28">
        <v>29</v>
      </c>
      <c r="C49" s="12" t="s">
        <v>215</v>
      </c>
      <c r="D49" s="11" t="s">
        <v>295</v>
      </c>
      <c r="E49" s="12" t="s">
        <v>296</v>
      </c>
    </row>
    <row r="50" spans="1:5" ht="37.5" customHeight="1" x14ac:dyDescent="0.2">
      <c r="A50" s="7" t="s">
        <v>297</v>
      </c>
      <c r="B50" s="29">
        <v>0.09</v>
      </c>
      <c r="C50" s="6" t="s">
        <v>149</v>
      </c>
      <c r="D50" s="7" t="s">
        <v>298</v>
      </c>
      <c r="E50" s="7" t="s">
        <v>299</v>
      </c>
    </row>
    <row r="51" spans="1:5" ht="37.5" customHeight="1" x14ac:dyDescent="0.2">
      <c r="A51" s="11" t="s">
        <v>300</v>
      </c>
      <c r="B51" s="28">
        <v>0</v>
      </c>
      <c r="C51" s="12" t="s">
        <v>215</v>
      </c>
      <c r="D51" s="11" t="s">
        <v>301</v>
      </c>
      <c r="E51" s="12" t="s">
        <v>302</v>
      </c>
    </row>
    <row r="52" spans="1:5" ht="37.5" customHeight="1" x14ac:dyDescent="0.2">
      <c r="A52" s="6" t="s">
        <v>303</v>
      </c>
      <c r="B52" s="28">
        <v>0</v>
      </c>
      <c r="C52" s="7" t="s">
        <v>215</v>
      </c>
      <c r="D52" s="6" t="s">
        <v>304</v>
      </c>
      <c r="E52" s="7" t="s">
        <v>305</v>
      </c>
    </row>
    <row r="53" spans="1:5" ht="37.5" customHeight="1" x14ac:dyDescent="0.2">
      <c r="A53" s="11" t="s">
        <v>306</v>
      </c>
      <c r="B53" s="28">
        <v>0</v>
      </c>
      <c r="C53" s="12" t="s">
        <v>215</v>
      </c>
      <c r="D53" s="12" t="s">
        <v>307</v>
      </c>
      <c r="E53" s="12" t="s">
        <v>308</v>
      </c>
    </row>
    <row r="54" spans="1:5" ht="37.5" customHeight="1" x14ac:dyDescent="0.2">
      <c r="A54" s="6" t="s">
        <v>309</v>
      </c>
      <c r="B54" s="28">
        <v>0</v>
      </c>
      <c r="C54" s="6" t="s">
        <v>310</v>
      </c>
      <c r="D54" s="6" t="s">
        <v>311</v>
      </c>
      <c r="E54" s="7" t="s">
        <v>312</v>
      </c>
    </row>
    <row r="55" spans="1:5" ht="37.5" customHeight="1" x14ac:dyDescent="0.2">
      <c r="A55" s="11" t="s">
        <v>313</v>
      </c>
      <c r="B55" s="28">
        <v>0</v>
      </c>
      <c r="C55" s="12" t="s">
        <v>314</v>
      </c>
      <c r="D55" s="11" t="s">
        <v>315</v>
      </c>
      <c r="E55" s="12" t="s">
        <v>316</v>
      </c>
    </row>
    <row r="56" spans="1:5" ht="37.5" customHeight="1" x14ac:dyDescent="0.2">
      <c r="A56" s="6" t="s">
        <v>317</v>
      </c>
      <c r="B56" s="28">
        <v>0</v>
      </c>
      <c r="C56" s="6" t="s">
        <v>141</v>
      </c>
      <c r="D56" s="6" t="s">
        <v>318</v>
      </c>
      <c r="E56" s="7" t="s">
        <v>319</v>
      </c>
    </row>
    <row r="57" spans="1:5" ht="37.5" customHeight="1" x14ac:dyDescent="0.2"/>
    <row r="58" spans="1:5" ht="37.5" customHeight="1" x14ac:dyDescent="0.2"/>
    <row r="59" spans="1:5" ht="37.5" customHeight="1" x14ac:dyDescent="0.2"/>
    <row r="60" spans="1:5" ht="37.5" customHeight="1" x14ac:dyDescent="0.2">
      <c r="A60" s="6" t="s">
        <v>320</v>
      </c>
      <c r="B60" s="30">
        <f>用量假設!$B$9*用量假設!$B$10/MAX(1,用量假設!$B$11)*用量假設!$B$5*3600*用量假設!$B$13</f>
        <v>65700000</v>
      </c>
      <c r="C60" s="6" t="s">
        <v>321</v>
      </c>
      <c r="D60" s="6" t="s">
        <v>322</v>
      </c>
    </row>
    <row r="61" spans="1:5" ht="37.5" customHeight="1" x14ac:dyDescent="0.2">
      <c r="A61" s="11" t="s">
        <v>323</v>
      </c>
      <c r="B61" s="31">
        <f>MAX(1,ROUNDUP(用量假設!$B$12/5120,0))</f>
        <v>1</v>
      </c>
      <c r="C61" s="11" t="s">
        <v>137</v>
      </c>
      <c r="D61" s="11" t="s">
        <v>324</v>
      </c>
    </row>
    <row r="62" spans="1:5" ht="37.5" customHeight="1" x14ac:dyDescent="0.2">
      <c r="A62" s="6" t="s">
        <v>325</v>
      </c>
      <c r="B62" s="30">
        <f>用量假設!$B$60*用量假設!$B$12/1073741824</f>
        <v>250.6256103515625</v>
      </c>
      <c r="C62" s="7" t="s">
        <v>195</v>
      </c>
      <c r="D62" s="6" t="s">
        <v>326</v>
      </c>
    </row>
    <row r="63" spans="1:5" ht="37.5" customHeight="1" x14ac:dyDescent="0.2">
      <c r="A63" s="12" t="s">
        <v>327</v>
      </c>
      <c r="B63" s="31">
        <f>用量假設!$B$60*用量假設!$B$61*(1+用量假設!$B$14)+用量假設!$B$15</f>
        <v>131410000</v>
      </c>
      <c r="C63" s="11" t="s">
        <v>137</v>
      </c>
      <c r="D63" s="11" t="s">
        <v>328</v>
      </c>
    </row>
    <row r="64" spans="1:5" ht="37.5" customHeight="1" x14ac:dyDescent="0.2">
      <c r="A64" s="7" t="s">
        <v>329</v>
      </c>
      <c r="B64" s="30">
        <f>用量假設!$B$60*用量假設!$B$61+用量假設!$B$15</f>
        <v>65710000</v>
      </c>
      <c r="C64" s="6" t="s">
        <v>137</v>
      </c>
      <c r="D64" s="6" t="s">
        <v>330</v>
      </c>
    </row>
  </sheetData>
  <mergeCells count="2">
    <mergeCell ref="A1:E1"/>
    <mergeCell ref="A2:E2"/>
  </mergeCells>
  <dataValidations count="1">
    <dataValidation type="decimal" operator="greaterThanOrEqual" showErrorMessage="1" errorTitle="請輸入有效用量" error="請填非負數；必要容量另有相容性提醒。" sqref="B5:B56" xr:uid="{00000000-0002-0000-0200-000000000000}">
      <formula1>0</formula1>
      <formula2>0</formula2>
    </dataValidation>
  </dataValidations>
  <printOptions horizontalCentered="1"/>
  <pageMargins left="0.75" right="0.75" top="1" bottom="1" header="0.511811023622047" footer="0.5"/>
  <pageSetup fitToHeight="0" orientation="portrait" horizontalDpi="300" verticalDpi="300"/>
  <headerFooter>
    <oddFooter>&amp;CSHM 雲端成本評估 | 2026-09-15 | 未稅情境，非部署驗證&amp;R第 &amp;P / &amp;N 頁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2"/>
  <sheetViews>
    <sheetView showGridLines="0" zoomScaleNormal="100" workbookViewId="0">
      <pane xSplit="3" ySplit="4" topLeftCell="D34" activePane="bottomRight" state="frozen"/>
      <selection pane="topRight" activeCell="D1" sqref="D1"/>
      <selection pane="bottomLeft" activeCell="A5" sqref="A5"/>
      <selection pane="bottomRight" activeCell="F29" sqref="F29"/>
    </sheetView>
  </sheetViews>
  <sheetFormatPr baseColWidth="10" defaultColWidth="8.6640625" defaultRowHeight="15" x14ac:dyDescent="0.2"/>
  <cols>
    <col min="1" max="2" width="20" customWidth="1"/>
    <col min="3" max="3" width="58.5" customWidth="1"/>
    <col min="4" max="4" width="22" customWidth="1"/>
    <col min="5" max="5" width="24" customWidth="1"/>
    <col min="6" max="6" width="115" customWidth="1"/>
    <col min="7" max="7" width="28" customWidth="1"/>
  </cols>
  <sheetData>
    <row r="1" spans="1:7" ht="37.5" customHeight="1" x14ac:dyDescent="0.2">
      <c r="A1" s="5" t="s">
        <v>331</v>
      </c>
      <c r="B1" s="5"/>
      <c r="C1" s="5"/>
      <c r="D1" s="5"/>
      <c r="E1" s="5"/>
      <c r="F1" s="5"/>
      <c r="G1" s="5"/>
    </row>
    <row r="2" spans="1:7" ht="42" customHeight="1" x14ac:dyDescent="0.2">
      <c r="A2" s="4" t="s">
        <v>332</v>
      </c>
      <c r="B2" s="4"/>
      <c r="C2" s="4"/>
      <c r="D2" s="4"/>
      <c r="E2" s="4"/>
      <c r="F2" s="4"/>
      <c r="G2" s="4"/>
    </row>
    <row r="4" spans="1:7" ht="30" customHeight="1" x14ac:dyDescent="0.2">
      <c r="A4" s="19" t="s">
        <v>333</v>
      </c>
      <c r="B4" s="19" t="s">
        <v>334</v>
      </c>
      <c r="C4" s="19" t="s">
        <v>335</v>
      </c>
      <c r="D4" s="20" t="s">
        <v>336</v>
      </c>
      <c r="E4" s="19" t="s">
        <v>337</v>
      </c>
      <c r="F4" s="19" t="s">
        <v>338</v>
      </c>
      <c r="G4" s="19" t="s">
        <v>339</v>
      </c>
    </row>
    <row r="5" spans="1:7" ht="61.5" customHeight="1" x14ac:dyDescent="0.2">
      <c r="A5" s="12" t="s">
        <v>340</v>
      </c>
      <c r="B5" s="11" t="s">
        <v>23</v>
      </c>
      <c r="C5" s="12" t="s">
        <v>341</v>
      </c>
      <c r="D5" s="23">
        <f>用量假設!$B$5*單價來源!$C$10+(用量假設!$B$20+用量假設!$B$19)*單價來源!$C$11+用量假設!$B$21*單價來源!$C$12</f>
        <v>213.12</v>
      </c>
      <c r="E5" s="25">
        <f>0</f>
        <v>0</v>
      </c>
      <c r="F5" s="12" t="s">
        <v>342</v>
      </c>
      <c r="G5" s="11" t="s">
        <v>343</v>
      </c>
    </row>
    <row r="6" spans="1:7" ht="61.5" customHeight="1" x14ac:dyDescent="0.2">
      <c r="A6" s="7" t="s">
        <v>344</v>
      </c>
      <c r="B6" s="6" t="s">
        <v>23</v>
      </c>
      <c r="C6" s="7" t="s">
        <v>345</v>
      </c>
      <c r="D6" s="22">
        <f>用量假設!$B$5*單價來源!$C$8+(用量假設!$B$20+用量假設!$B$19)*單價來源!$C$11+用量假設!$B$21*單價來源!$C$12</f>
        <v>254</v>
      </c>
      <c r="E6" s="8">
        <f>0</f>
        <v>0</v>
      </c>
      <c r="F6" s="7" t="s">
        <v>346</v>
      </c>
      <c r="G6" s="6" t="s">
        <v>343</v>
      </c>
    </row>
    <row r="7" spans="1:7" ht="61.5" customHeight="1" x14ac:dyDescent="0.2">
      <c r="A7" s="12" t="s">
        <v>347</v>
      </c>
      <c r="B7" s="11" t="s">
        <v>23</v>
      </c>
      <c r="C7" s="12" t="s">
        <v>348</v>
      </c>
      <c r="D7" s="23">
        <f>用量假設!$B$5*單價來源!$C$5+用量假設!$B$20*單價來源!$C$11+20*單價來源!$C$12</f>
        <v>94.399999999999991</v>
      </c>
      <c r="E7" s="25">
        <f>0</f>
        <v>0</v>
      </c>
      <c r="F7" s="12" t="s">
        <v>349</v>
      </c>
      <c r="G7" s="11" t="s">
        <v>343</v>
      </c>
    </row>
    <row r="8" spans="1:7" ht="61.5" customHeight="1" x14ac:dyDescent="0.2">
      <c r="A8" s="7" t="s">
        <v>350</v>
      </c>
      <c r="B8" s="6" t="s">
        <v>23</v>
      </c>
      <c r="C8" s="7" t="s">
        <v>351</v>
      </c>
      <c r="D8" s="22">
        <f>((3.25)*單價來源!$C$15+(6.5)*單價來源!$C$16)*(用量假設!$B$5)</f>
        <v>146.19345000000001</v>
      </c>
      <c r="E8" s="8">
        <f>0</f>
        <v>0</v>
      </c>
      <c r="F8" s="7" t="s">
        <v>352</v>
      </c>
      <c r="G8" s="6" t="s">
        <v>343</v>
      </c>
    </row>
    <row r="9" spans="1:7" ht="61.5" customHeight="1" x14ac:dyDescent="0.2">
      <c r="A9" s="12" t="s">
        <v>353</v>
      </c>
      <c r="B9" s="11" t="s">
        <v>23</v>
      </c>
      <c r="C9" s="12" t="s">
        <v>354</v>
      </c>
      <c r="D9" s="23">
        <f>((4.25)*單價來源!$C$15+(8.5)*單價來源!$C$16)*(用量假設!$B$5)</f>
        <v>191.17605000000003</v>
      </c>
      <c r="E9" s="25">
        <f>0</f>
        <v>0</v>
      </c>
      <c r="F9" s="12" t="s">
        <v>355</v>
      </c>
      <c r="G9" s="11" t="s">
        <v>343</v>
      </c>
    </row>
    <row r="10" spans="1:7" ht="61.5" customHeight="1" x14ac:dyDescent="0.2">
      <c r="A10" s="7" t="s">
        <v>356</v>
      </c>
      <c r="B10" s="6" t="s">
        <v>25</v>
      </c>
      <c r="C10" s="6" t="s">
        <v>75</v>
      </c>
      <c r="D10" s="8">
        <f>0</f>
        <v>0</v>
      </c>
      <c r="E10" s="8">
        <f>0</f>
        <v>0</v>
      </c>
      <c r="F10" s="6" t="s">
        <v>357</v>
      </c>
      <c r="G10" s="6" t="s">
        <v>343</v>
      </c>
    </row>
    <row r="11" spans="1:7" ht="61.5" customHeight="1" x14ac:dyDescent="0.2">
      <c r="A11" s="12" t="s">
        <v>358</v>
      </c>
      <c r="B11" s="11" t="s">
        <v>25</v>
      </c>
      <c r="C11" s="12" t="s">
        <v>359</v>
      </c>
      <c r="D11" s="23">
        <f>5*單價來源!$C$40+用量假設!$B$30*單價來源!$C$49+用量假設!$B$31*單價來源!$C$50+10000*單價來源!$C$41+100000*單價來源!$C$42</f>
        <v>7.4089999999999998</v>
      </c>
      <c r="E11" s="25">
        <f>0</f>
        <v>0</v>
      </c>
      <c r="F11" s="11" t="s">
        <v>360</v>
      </c>
      <c r="G11" s="11" t="s">
        <v>343</v>
      </c>
    </row>
    <row r="12" spans="1:7" ht="61.5" customHeight="1" x14ac:dyDescent="0.2">
      <c r="A12" s="7" t="s">
        <v>361</v>
      </c>
      <c r="B12" s="6" t="s">
        <v>27</v>
      </c>
      <c r="C12" s="7" t="s">
        <v>362</v>
      </c>
      <c r="D12" s="8">
        <f>0</f>
        <v>0</v>
      </c>
      <c r="E12" s="8">
        <f>0</f>
        <v>0</v>
      </c>
      <c r="F12" s="6" t="s">
        <v>363</v>
      </c>
      <c r="G12" s="6" t="s">
        <v>343</v>
      </c>
    </row>
    <row r="13" spans="1:7" ht="61.5" customHeight="1" x14ac:dyDescent="0.2">
      <c r="A13" s="12" t="s">
        <v>364</v>
      </c>
      <c r="B13" s="11" t="s">
        <v>27</v>
      </c>
      <c r="C13" s="12" t="s">
        <v>365</v>
      </c>
      <c r="D13" s="23">
        <f>用量假設!$B$5*單價來源!$C$5+用量假設!$B$20*單價來源!$C$11+20*單價來源!$C$12+用量假設!$B$5*單價來源!$C$35</f>
        <v>98.05</v>
      </c>
      <c r="E13" s="25">
        <f>0</f>
        <v>0</v>
      </c>
      <c r="F13" s="12" t="s">
        <v>366</v>
      </c>
      <c r="G13" s="11" t="s">
        <v>343</v>
      </c>
    </row>
    <row r="14" spans="1:7" ht="61.5" customHeight="1" x14ac:dyDescent="0.2">
      <c r="A14" s="7" t="s">
        <v>367</v>
      </c>
      <c r="B14" s="6" t="s">
        <v>27</v>
      </c>
      <c r="C14" s="7" t="s">
        <v>368</v>
      </c>
      <c r="D14" s="22">
        <f>MIN(用量假設!$B$63,1000000000)*單價來源!$C$17+MIN(MAX(用量假設!$B$63-1000000000,0),4000000000)*單價來源!$C$18+MAX(用量假設!$B$63-5000000000,0)*單價來源!$C$19+(用量假設!$B$9+2)*用量假設!$B$5*60*單價來源!$C$20+用量假設!$B$16*單價來源!$C$23</f>
        <v>157.73222879999997</v>
      </c>
      <c r="E14" s="8">
        <f>0</f>
        <v>0</v>
      </c>
      <c r="F14" s="6" t="s">
        <v>369</v>
      </c>
      <c r="G14" s="6" t="s">
        <v>343</v>
      </c>
    </row>
    <row r="15" spans="1:7" ht="61.5" customHeight="1" x14ac:dyDescent="0.2">
      <c r="A15" s="12" t="s">
        <v>370</v>
      </c>
      <c r="B15" s="11" t="s">
        <v>27</v>
      </c>
      <c r="C15" s="12" t="s">
        <v>371</v>
      </c>
      <c r="D15" s="23">
        <f>MIN(用量假設!$B$64,1000000000)*單價來源!$C$17+MIN(MAX(用量假設!$B$64-1000000000,0),4000000000)*單價來源!$C$18+MAX(用量假設!$B$64-5000000000,0)*單價來源!$C$19+(用量假設!$B$9+2)*用量假設!$B$5*60*單價來源!$C$20+用量假設!$B$16*單價來源!$C$23+用量假設!$B$60*用量假設!$B$61*(單價來源!$C$21+單價來源!$C$22)+(用量假設!$B$60*用量假設!$B$17*MAX(1,ROUNDUP(用量假設!$B$12/65536,0))+用量假設!$B$18)*單價來源!$C$24</f>
        <v>181.78422879999999</v>
      </c>
      <c r="E15" s="25">
        <f>0</f>
        <v>0</v>
      </c>
      <c r="F15" s="11" t="s">
        <v>372</v>
      </c>
      <c r="G15" s="11" t="s">
        <v>343</v>
      </c>
    </row>
    <row r="16" spans="1:7" ht="61.5" customHeight="1" x14ac:dyDescent="0.2">
      <c r="A16" s="7" t="s">
        <v>373</v>
      </c>
      <c r="B16" s="7" t="s">
        <v>29</v>
      </c>
      <c r="C16" s="7" t="s">
        <v>374</v>
      </c>
      <c r="D16" s="8">
        <f>0</f>
        <v>0</v>
      </c>
      <c r="E16" s="8">
        <f>0</f>
        <v>0</v>
      </c>
      <c r="F16" s="6" t="s">
        <v>375</v>
      </c>
      <c r="G16" s="6" t="s">
        <v>343</v>
      </c>
    </row>
    <row r="17" spans="1:7" ht="61.5" customHeight="1" x14ac:dyDescent="0.2">
      <c r="A17" s="12" t="s">
        <v>376</v>
      </c>
      <c r="B17" s="12" t="s">
        <v>29</v>
      </c>
      <c r="C17" s="12" t="s">
        <v>377</v>
      </c>
      <c r="D17" s="23">
        <f>用量假設!$B$5*單價來源!$C$9+(用量假設!$B$20+用量假設!$B$22)*單價來源!$C$11+用量假設!$B$21*單價來源!$C$12</f>
        <v>129.6</v>
      </c>
      <c r="E17" s="25">
        <f>0</f>
        <v>0</v>
      </c>
      <c r="F17" s="12" t="s">
        <v>378</v>
      </c>
      <c r="G17" s="11" t="s">
        <v>343</v>
      </c>
    </row>
    <row r="18" spans="1:7" ht="61.5" customHeight="1" x14ac:dyDescent="0.2">
      <c r="A18" s="7" t="s">
        <v>379</v>
      </c>
      <c r="B18" s="7" t="s">
        <v>29</v>
      </c>
      <c r="C18" s="7" t="s">
        <v>380</v>
      </c>
      <c r="D18" s="8">
        <f>0</f>
        <v>0</v>
      </c>
      <c r="E18" s="22">
        <f>用量假設!$B$5*單價來源!$C$53*(1+用量假設!$B$24)+用量假設!$B$23*單價來源!$C$55+用量假設!$B$25</f>
        <v>208.49390000000002</v>
      </c>
      <c r="F18" s="6" t="s">
        <v>381</v>
      </c>
      <c r="G18" s="6" t="s">
        <v>343</v>
      </c>
    </row>
    <row r="19" spans="1:7" ht="61.5" customHeight="1" x14ac:dyDescent="0.2">
      <c r="A19" s="12" t="s">
        <v>382</v>
      </c>
      <c r="B19" s="12" t="s">
        <v>29</v>
      </c>
      <c r="C19" s="12" t="s">
        <v>383</v>
      </c>
      <c r="D19" s="25">
        <f>0</f>
        <v>0</v>
      </c>
      <c r="E19" s="23">
        <f>用量假設!$B$5*單價來源!$C$54*(1+用量假設!$B$24)+用量假設!$B$23*單價來源!$C$55+用量假設!$B$25</f>
        <v>494.37650000000002</v>
      </c>
      <c r="F19" s="11" t="s">
        <v>384</v>
      </c>
      <c r="G19" s="11" t="s">
        <v>343</v>
      </c>
    </row>
    <row r="20" spans="1:7" ht="61.5" customHeight="1" x14ac:dyDescent="0.2">
      <c r="A20" s="7" t="s">
        <v>385</v>
      </c>
      <c r="B20" s="7" t="s">
        <v>31</v>
      </c>
      <c r="C20" s="7" t="s">
        <v>386</v>
      </c>
      <c r="D20" s="8">
        <f>0</f>
        <v>0</v>
      </c>
      <c r="E20" s="8">
        <f>0</f>
        <v>0</v>
      </c>
      <c r="F20" s="7" t="s">
        <v>387</v>
      </c>
      <c r="G20" s="6" t="s">
        <v>343</v>
      </c>
    </row>
    <row r="21" spans="1:7" ht="61.5" customHeight="1" x14ac:dyDescent="0.2">
      <c r="A21" s="12" t="s">
        <v>388</v>
      </c>
      <c r="B21" s="12" t="s">
        <v>31</v>
      </c>
      <c r="C21" s="12" t="s">
        <v>389</v>
      </c>
      <c r="D21" s="23">
        <f>用量假設!$B$5*單價來源!$C$9+(用量假設!$B$20+用量假設!$B$19)*單價來源!$C$11+用量假設!$B$21*單價來源!$C$12</f>
        <v>143.04</v>
      </c>
      <c r="E21" s="25">
        <f>0</f>
        <v>0</v>
      </c>
      <c r="F21" s="12" t="s">
        <v>390</v>
      </c>
      <c r="G21" s="11" t="s">
        <v>343</v>
      </c>
    </row>
    <row r="22" spans="1:7" ht="61.5" customHeight="1" x14ac:dyDescent="0.2">
      <c r="A22" s="7" t="s">
        <v>391</v>
      </c>
      <c r="B22" s="7" t="s">
        <v>31</v>
      </c>
      <c r="C22" s="6" t="s">
        <v>392</v>
      </c>
      <c r="D22" s="22">
        <f>用量假設!$B$5*單價來源!$C$28+用量假設!$B$19*單價來源!$C$30+用量假設!$B$26*單價來源!$C$32</f>
        <v>240.82</v>
      </c>
      <c r="E22" s="8">
        <f>0</f>
        <v>0</v>
      </c>
      <c r="F22" s="7" t="s">
        <v>393</v>
      </c>
      <c r="G22" s="6" t="s">
        <v>343</v>
      </c>
    </row>
    <row r="23" spans="1:7" ht="61.5" customHeight="1" x14ac:dyDescent="0.2">
      <c r="A23" s="12" t="s">
        <v>394</v>
      </c>
      <c r="B23" s="12" t="s">
        <v>31</v>
      </c>
      <c r="C23" s="11" t="s">
        <v>395</v>
      </c>
      <c r="D23" s="23">
        <f>用量假設!$B$5*單價來源!$C$29+用量假設!$B$19*單價來源!$C$31+用量假設!$B$26*單價來源!$C$32</f>
        <v>472.14</v>
      </c>
      <c r="E23" s="25">
        <f>0</f>
        <v>0</v>
      </c>
      <c r="F23" s="12" t="s">
        <v>393</v>
      </c>
      <c r="G23" s="11" t="s">
        <v>343</v>
      </c>
    </row>
    <row r="24" spans="1:7" ht="61.5" customHeight="1" x14ac:dyDescent="0.2">
      <c r="A24" s="7" t="s">
        <v>396</v>
      </c>
      <c r="B24" s="6" t="s">
        <v>33</v>
      </c>
      <c r="C24" s="7" t="s">
        <v>397</v>
      </c>
      <c r="D24" s="8">
        <f>0</f>
        <v>0</v>
      </c>
      <c r="E24" s="8">
        <f>0</f>
        <v>0</v>
      </c>
      <c r="F24" s="6" t="s">
        <v>398</v>
      </c>
      <c r="G24" s="6" t="s">
        <v>343</v>
      </c>
    </row>
    <row r="25" spans="1:7" ht="61.5" customHeight="1" x14ac:dyDescent="0.2">
      <c r="A25" s="12" t="s">
        <v>399</v>
      </c>
      <c r="B25" s="11" t="s">
        <v>33</v>
      </c>
      <c r="C25" s="12" t="s">
        <v>400</v>
      </c>
      <c r="D25" s="23">
        <f>用量假設!$B$5*單價來源!$C$26</f>
        <v>71.540000000000006</v>
      </c>
      <c r="E25" s="25">
        <f>0</f>
        <v>0</v>
      </c>
      <c r="F25" s="12" t="s">
        <v>401</v>
      </c>
      <c r="G25" s="11" t="s">
        <v>343</v>
      </c>
    </row>
    <row r="26" spans="1:7" ht="61.5" customHeight="1" x14ac:dyDescent="0.2">
      <c r="A26" s="7" t="s">
        <v>402</v>
      </c>
      <c r="B26" s="6" t="s">
        <v>33</v>
      </c>
      <c r="C26" s="7" t="s">
        <v>403</v>
      </c>
      <c r="D26" s="22">
        <f>2*用量假設!$B$5*單價來源!$C$26</f>
        <v>143.08000000000001</v>
      </c>
      <c r="E26" s="8">
        <f>0</f>
        <v>0</v>
      </c>
      <c r="F26" s="7" t="s">
        <v>404</v>
      </c>
      <c r="G26" s="6" t="s">
        <v>343</v>
      </c>
    </row>
    <row r="27" spans="1:7" ht="61.5" customHeight="1" x14ac:dyDescent="0.2">
      <c r="A27" s="12" t="s">
        <v>405</v>
      </c>
      <c r="B27" s="11" t="s">
        <v>33</v>
      </c>
      <c r="C27" s="12" t="s">
        <v>406</v>
      </c>
      <c r="D27" s="23">
        <f>2*用量假設!$B$5*單價來源!$C$27</f>
        <v>114.464</v>
      </c>
      <c r="E27" s="25">
        <f>0</f>
        <v>0</v>
      </c>
      <c r="F27" s="12" t="s">
        <v>407</v>
      </c>
      <c r="G27" s="11" t="s">
        <v>343</v>
      </c>
    </row>
    <row r="28" spans="1:7" ht="61.5" customHeight="1" x14ac:dyDescent="0.2">
      <c r="A28" s="7" t="s">
        <v>408</v>
      </c>
      <c r="B28" s="6" t="s">
        <v>35</v>
      </c>
      <c r="C28" s="6" t="s">
        <v>84</v>
      </c>
      <c r="D28" s="8">
        <f>0</f>
        <v>0</v>
      </c>
      <c r="E28" s="8">
        <f>0</f>
        <v>0</v>
      </c>
      <c r="F28" s="6" t="s">
        <v>409</v>
      </c>
      <c r="G28" s="6" t="s">
        <v>343</v>
      </c>
    </row>
    <row r="29" spans="1:7" ht="61.5" customHeight="1" x14ac:dyDescent="0.2">
      <c r="A29" s="12" t="s">
        <v>410</v>
      </c>
      <c r="B29" s="11" t="s">
        <v>35</v>
      </c>
      <c r="C29" s="12" t="s">
        <v>36</v>
      </c>
      <c r="D29" s="23">
        <f>MAX(0,用量假設!$B$43-用量假設!$B$44)*單價來源!$C$39</f>
        <v>0</v>
      </c>
      <c r="E29" s="25">
        <f>0</f>
        <v>0</v>
      </c>
      <c r="F29" s="11" t="s">
        <v>411</v>
      </c>
      <c r="G29" s="11" t="s">
        <v>343</v>
      </c>
    </row>
    <row r="30" spans="1:7" ht="61.5" customHeight="1" x14ac:dyDescent="0.2">
      <c r="A30" s="7" t="s">
        <v>412</v>
      </c>
      <c r="B30" s="6" t="s">
        <v>37</v>
      </c>
      <c r="C30" s="6" t="s">
        <v>85</v>
      </c>
      <c r="D30" s="22">
        <f>用量假設!$B$5*單價來源!$C$35</f>
        <v>3.65</v>
      </c>
      <c r="E30" s="8">
        <f>0</f>
        <v>0</v>
      </c>
      <c r="F30" s="7" t="s">
        <v>413</v>
      </c>
      <c r="G30" s="6" t="s">
        <v>343</v>
      </c>
    </row>
    <row r="31" spans="1:7" ht="61.5" customHeight="1" x14ac:dyDescent="0.2">
      <c r="A31" s="12" t="s">
        <v>414</v>
      </c>
      <c r="B31" s="11" t="s">
        <v>37</v>
      </c>
      <c r="C31" s="11" t="s">
        <v>415</v>
      </c>
      <c r="D31" s="23">
        <f>1*用量假設!$B$5*(單價來源!$C$13+單價來源!$C$35)</f>
        <v>48.910000000000004</v>
      </c>
      <c r="E31" s="25">
        <f>0</f>
        <v>0</v>
      </c>
      <c r="F31" s="12" t="s">
        <v>416</v>
      </c>
      <c r="G31" s="11" t="s">
        <v>343</v>
      </c>
    </row>
    <row r="32" spans="1:7" ht="61.5" customHeight="1" x14ac:dyDescent="0.2">
      <c r="A32" s="7" t="s">
        <v>417</v>
      </c>
      <c r="B32" s="6" t="s">
        <v>37</v>
      </c>
      <c r="C32" s="6" t="s">
        <v>418</v>
      </c>
      <c r="D32" s="22">
        <f>2*用量假設!$B$5*(單價來源!$C$13+單價來源!$C$35)</f>
        <v>97.820000000000007</v>
      </c>
      <c r="E32" s="8">
        <f>0</f>
        <v>0</v>
      </c>
      <c r="F32" s="7" t="s">
        <v>419</v>
      </c>
      <c r="G32" s="6" t="s">
        <v>343</v>
      </c>
    </row>
    <row r="33" spans="1:7" ht="61.5" customHeight="1" x14ac:dyDescent="0.2">
      <c r="A33" s="12" t="s">
        <v>420</v>
      </c>
      <c r="B33" s="12" t="s">
        <v>39</v>
      </c>
      <c r="C33" s="12" t="s">
        <v>40</v>
      </c>
      <c r="D33" s="25">
        <f>0</f>
        <v>0</v>
      </c>
      <c r="E33" s="25">
        <f>0</f>
        <v>0</v>
      </c>
      <c r="F33" s="11" t="s">
        <v>421</v>
      </c>
      <c r="G33" s="11" t="s">
        <v>343</v>
      </c>
    </row>
    <row r="34" spans="1:7" ht="61.5" customHeight="1" x14ac:dyDescent="0.2">
      <c r="A34" s="7" t="s">
        <v>422</v>
      </c>
      <c r="B34" s="7" t="s">
        <v>39</v>
      </c>
      <c r="C34" s="7" t="s">
        <v>423</v>
      </c>
      <c r="D34" s="22">
        <f>用量假設!$B$5*單價來源!$C$36+用量假設!$B$36*單價來源!$C$37</f>
        <v>11.22</v>
      </c>
      <c r="E34" s="8">
        <f>0</f>
        <v>0</v>
      </c>
      <c r="F34" s="7" t="s">
        <v>424</v>
      </c>
      <c r="G34" s="6" t="s">
        <v>343</v>
      </c>
    </row>
    <row r="35" spans="1:7" ht="61.5" customHeight="1" x14ac:dyDescent="0.2">
      <c r="A35" s="12" t="s">
        <v>425</v>
      </c>
      <c r="B35" s="12" t="s">
        <v>39</v>
      </c>
      <c r="C35" s="12" t="s">
        <v>426</v>
      </c>
      <c r="D35" s="23">
        <f>2*用量假設!$B$5*單價來源!$C$36+用量假設!$B$36*單價來源!$C$37</f>
        <v>21.44</v>
      </c>
      <c r="E35" s="25">
        <f>0</f>
        <v>0</v>
      </c>
      <c r="F35" s="12" t="s">
        <v>427</v>
      </c>
      <c r="G35" s="11" t="s">
        <v>343</v>
      </c>
    </row>
    <row r="36" spans="1:7" ht="61.5" customHeight="1" x14ac:dyDescent="0.2">
      <c r="A36" s="7" t="s">
        <v>428</v>
      </c>
      <c r="B36" s="7" t="s">
        <v>39</v>
      </c>
      <c r="C36" s="6" t="s">
        <v>429</v>
      </c>
      <c r="D36" s="8">
        <f>0</f>
        <v>0</v>
      </c>
      <c r="E36" s="8">
        <f>0</f>
        <v>0</v>
      </c>
      <c r="F36" s="6" t="s">
        <v>430</v>
      </c>
      <c r="G36" s="6" t="s">
        <v>343</v>
      </c>
    </row>
    <row r="37" spans="1:7" ht="61.5" customHeight="1" x14ac:dyDescent="0.2">
      <c r="A37" s="12" t="s">
        <v>431</v>
      </c>
      <c r="B37" s="11" t="s">
        <v>41</v>
      </c>
      <c r="C37" s="12" t="s">
        <v>432</v>
      </c>
      <c r="D37" s="23">
        <f>用量假設!$B$27*單價來源!$C$40+用量假設!$B$28*單價來源!$C$41+用量假設!$B$29*單價來源!$C$42+用量假設!$B$42*單價來源!$C$47+單價來源!$C$56+100000*單價來源!$C$57+用量假設!$B$48*單價來源!$C$62</f>
        <v>5.2709999999999999</v>
      </c>
      <c r="E37" s="25">
        <f>0</f>
        <v>0</v>
      </c>
      <c r="F37" s="11" t="s">
        <v>433</v>
      </c>
      <c r="G37" s="11" t="s">
        <v>343</v>
      </c>
    </row>
    <row r="38" spans="1:7" ht="61.5" customHeight="1" x14ac:dyDescent="0.2">
      <c r="A38" s="7" t="s">
        <v>434</v>
      </c>
      <c r="B38" s="6" t="s">
        <v>43</v>
      </c>
      <c r="C38" s="7" t="s">
        <v>435</v>
      </c>
      <c r="D38" s="22">
        <f>用量假設!$B$38*單價來源!$C$43+用量假設!$B$39*單價來源!$C$44+用量假設!$B$40*單價來源!$C$45+用量假設!$B$41*單價來源!$C$46</f>
        <v>26.36</v>
      </c>
      <c r="E38" s="8">
        <f>0</f>
        <v>0</v>
      </c>
      <c r="F38" s="6" t="s">
        <v>436</v>
      </c>
      <c r="G38" s="6" t="s">
        <v>343</v>
      </c>
    </row>
    <row r="39" spans="1:7" ht="61.5" customHeight="1" x14ac:dyDescent="0.2">
      <c r="A39" s="12" t="s">
        <v>437</v>
      </c>
      <c r="B39" s="11" t="s">
        <v>45</v>
      </c>
      <c r="C39" s="12" t="s">
        <v>89</v>
      </c>
      <c r="D39" s="23">
        <f>用量假設!$B$45*單價來源!$C$51+10000*單價來源!$C$52</f>
        <v>4.05</v>
      </c>
      <c r="E39" s="25">
        <f>0</f>
        <v>0</v>
      </c>
      <c r="F39" s="11" t="s">
        <v>438</v>
      </c>
      <c r="G39" s="11" t="s">
        <v>343</v>
      </c>
    </row>
    <row r="40" spans="1:7" ht="61.5" customHeight="1" x14ac:dyDescent="0.2">
      <c r="A40" s="7" t="s">
        <v>439</v>
      </c>
      <c r="B40" s="6" t="s">
        <v>45</v>
      </c>
      <c r="C40" s="7" t="s">
        <v>440</v>
      </c>
      <c r="D40" s="22">
        <f>用量假設!$B$45*單價來源!$C$51+10000*單價來源!$C$52+單價來源!$C$59+用量假設!$B$46*單價來源!$C$60+用量假設!$B$47*單價來源!$C$61</f>
        <v>15.25</v>
      </c>
      <c r="E40" s="8">
        <f>0</f>
        <v>0</v>
      </c>
      <c r="F40" s="7" t="s">
        <v>441</v>
      </c>
      <c r="G40" s="6" t="s">
        <v>343</v>
      </c>
    </row>
    <row r="41" spans="1:7" ht="61.5" customHeight="1" x14ac:dyDescent="0.2">
      <c r="A41" s="12" t="s">
        <v>442</v>
      </c>
      <c r="B41" s="11" t="s">
        <v>47</v>
      </c>
      <c r="C41" s="12" t="s">
        <v>90</v>
      </c>
      <c r="D41" s="25">
        <f>0</f>
        <v>0</v>
      </c>
      <c r="E41" s="25">
        <f>0</f>
        <v>0</v>
      </c>
      <c r="F41" s="11" t="s">
        <v>443</v>
      </c>
      <c r="G41" s="11" t="s">
        <v>343</v>
      </c>
    </row>
    <row r="42" spans="1:7" ht="61.5" customHeight="1" x14ac:dyDescent="0.2">
      <c r="A42" s="7" t="s">
        <v>444</v>
      </c>
      <c r="B42" s="6" t="s">
        <v>47</v>
      </c>
      <c r="C42" s="7" t="s">
        <v>48</v>
      </c>
      <c r="D42" s="8">
        <f>0</f>
        <v>0</v>
      </c>
      <c r="E42" s="8">
        <f>0</f>
        <v>0</v>
      </c>
      <c r="F42" s="6" t="s">
        <v>445</v>
      </c>
      <c r="G42" s="6" t="s">
        <v>343</v>
      </c>
    </row>
  </sheetData>
  <autoFilter ref="A4:G42" xr:uid="{00000000-0009-0000-0000-000003000000}"/>
  <mergeCells count="2">
    <mergeCell ref="A1:G1"/>
    <mergeCell ref="A2:G2"/>
  </mergeCells>
  <printOptions horizontalCentered="1"/>
  <pageMargins left="0.75" right="0.75" top="1" bottom="1" header="0.511811023622047" footer="0.5"/>
  <pageSetup fitToHeight="0" orientation="portrait" horizontalDpi="300" verticalDpi="300"/>
  <headerFooter>
    <oddFooter>&amp;CSHM 雲端成本評估 | 2026-09-15 | 未稅情境，非部署驗證&amp;R第 &amp;P / &amp;N 頁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62"/>
  <sheetViews>
    <sheetView showGridLines="0" zoomScaleNormal="100" workbookViewId="0">
      <pane xSplit="2" ySplit="4" topLeftCell="C56" activePane="bottomRight" state="frozen"/>
      <selection pane="topRight" activeCell="C1" sqref="C1"/>
      <selection pane="bottomLeft" activeCell="A5" sqref="A5"/>
      <selection pane="bottomRight" sqref="A1:I1"/>
    </sheetView>
  </sheetViews>
  <sheetFormatPr baseColWidth="10" defaultColWidth="8.6640625" defaultRowHeight="15" x14ac:dyDescent="0.2"/>
  <cols>
    <col min="1" max="1" width="22" hidden="1" customWidth="1"/>
    <col min="2" max="2" width="44" customWidth="1"/>
    <col min="3" max="3" width="22" customWidth="1"/>
    <col min="4" max="4" width="27" customWidth="1"/>
    <col min="5" max="5" width="70" customWidth="1"/>
    <col min="6" max="6" width="17" customWidth="1"/>
    <col min="7" max="7" width="20" customWidth="1"/>
    <col min="8" max="8" width="100" customWidth="1"/>
    <col min="9" max="9" width="27" customWidth="1"/>
  </cols>
  <sheetData>
    <row r="1" spans="1:9" ht="37.5" customHeight="1" x14ac:dyDescent="0.2">
      <c r="A1" s="5" t="s">
        <v>446</v>
      </c>
      <c r="B1" s="5"/>
      <c r="C1" s="5"/>
      <c r="D1" s="5"/>
      <c r="E1" s="5"/>
      <c r="F1" s="5"/>
      <c r="G1" s="5"/>
      <c r="H1" s="5"/>
      <c r="I1" s="5"/>
    </row>
    <row r="2" spans="1:9" ht="42" customHeight="1" x14ac:dyDescent="0.2">
      <c r="A2" s="4" t="s">
        <v>447</v>
      </c>
      <c r="B2" s="4"/>
      <c r="C2" s="4"/>
      <c r="D2" s="4"/>
      <c r="E2" s="4"/>
      <c r="F2" s="4"/>
      <c r="G2" s="4"/>
      <c r="H2" s="4"/>
      <c r="I2" s="4"/>
    </row>
    <row r="4" spans="1:9" ht="30" customHeight="1" x14ac:dyDescent="0.2">
      <c r="A4" s="19" t="s">
        <v>333</v>
      </c>
      <c r="B4" s="19" t="s">
        <v>135</v>
      </c>
      <c r="C4" s="19" t="s">
        <v>448</v>
      </c>
      <c r="D4" s="19" t="s">
        <v>449</v>
      </c>
      <c r="E4" s="19" t="s">
        <v>450</v>
      </c>
      <c r="F4" s="19" t="s">
        <v>451</v>
      </c>
      <c r="G4" s="19" t="s">
        <v>452</v>
      </c>
      <c r="H4" s="19" t="s">
        <v>453</v>
      </c>
      <c r="I4" s="20" t="s">
        <v>454</v>
      </c>
    </row>
    <row r="5" spans="1:9" ht="61.5" customHeight="1" x14ac:dyDescent="0.2">
      <c r="A5" s="12" t="s">
        <v>455</v>
      </c>
      <c r="B5" s="12" t="s">
        <v>456</v>
      </c>
      <c r="C5" s="32">
        <v>0.124</v>
      </c>
      <c r="D5" s="12" t="s">
        <v>457</v>
      </c>
      <c r="E5" s="33" t="s">
        <v>458</v>
      </c>
      <c r="F5" s="12" t="s">
        <v>7</v>
      </c>
      <c r="G5" s="11" t="s">
        <v>459</v>
      </c>
      <c r="H5" s="12" t="s">
        <v>460</v>
      </c>
      <c r="I5" s="12" t="s">
        <v>461</v>
      </c>
    </row>
    <row r="6" spans="1:9" ht="61.5" customHeight="1" x14ac:dyDescent="0.2">
      <c r="A6" s="7" t="s">
        <v>462</v>
      </c>
      <c r="B6" s="7" t="s">
        <v>463</v>
      </c>
      <c r="C6" s="34">
        <v>0.496</v>
      </c>
      <c r="D6" s="7" t="s">
        <v>457</v>
      </c>
      <c r="E6" s="35" t="s">
        <v>458</v>
      </c>
      <c r="F6" s="7" t="s">
        <v>7</v>
      </c>
      <c r="G6" s="6" t="s">
        <v>459</v>
      </c>
      <c r="H6" s="7" t="s">
        <v>464</v>
      </c>
      <c r="I6" s="7" t="s">
        <v>465</v>
      </c>
    </row>
    <row r="7" spans="1:9" ht="61.5" customHeight="1" x14ac:dyDescent="0.2">
      <c r="A7" s="12" t="s">
        <v>466</v>
      </c>
      <c r="B7" s="12" t="s">
        <v>467</v>
      </c>
      <c r="C7" s="32">
        <v>2.7199999999999998E-2</v>
      </c>
      <c r="D7" s="12" t="s">
        <v>457</v>
      </c>
      <c r="E7" s="33" t="s">
        <v>458</v>
      </c>
      <c r="F7" s="12" t="s">
        <v>7</v>
      </c>
      <c r="G7" s="11" t="s">
        <v>459</v>
      </c>
      <c r="H7" s="12" t="s">
        <v>468</v>
      </c>
      <c r="I7" s="12" t="s">
        <v>469</v>
      </c>
    </row>
    <row r="8" spans="1:9" ht="61.5" customHeight="1" x14ac:dyDescent="0.2">
      <c r="A8" s="7" t="s">
        <v>470</v>
      </c>
      <c r="B8" s="7" t="s">
        <v>471</v>
      </c>
      <c r="C8" s="34">
        <v>0.30399999999999999</v>
      </c>
      <c r="D8" s="7" t="s">
        <v>457</v>
      </c>
      <c r="E8" s="35" t="s">
        <v>458</v>
      </c>
      <c r="F8" s="7" t="s">
        <v>7</v>
      </c>
      <c r="G8" s="6" t="s">
        <v>459</v>
      </c>
      <c r="H8" s="7" t="s">
        <v>472</v>
      </c>
      <c r="I8" s="7" t="s">
        <v>473</v>
      </c>
    </row>
    <row r="9" spans="1:9" ht="61.5" customHeight="1" x14ac:dyDescent="0.2">
      <c r="A9" s="12" t="s">
        <v>474</v>
      </c>
      <c r="B9" s="12" t="s">
        <v>475</v>
      </c>
      <c r="C9" s="32">
        <v>0.152</v>
      </c>
      <c r="D9" s="12" t="s">
        <v>457</v>
      </c>
      <c r="E9" s="33" t="s">
        <v>458</v>
      </c>
      <c r="F9" s="12" t="s">
        <v>7</v>
      </c>
      <c r="G9" s="11" t="s">
        <v>459</v>
      </c>
      <c r="H9" s="12" t="s">
        <v>476</v>
      </c>
      <c r="I9" s="12" t="s">
        <v>477</v>
      </c>
    </row>
    <row r="10" spans="1:9" ht="61.5" customHeight="1" x14ac:dyDescent="0.2">
      <c r="A10" s="7" t="s">
        <v>478</v>
      </c>
      <c r="B10" s="7" t="s">
        <v>479</v>
      </c>
      <c r="C10" s="34">
        <v>0.248</v>
      </c>
      <c r="D10" s="7" t="s">
        <v>457</v>
      </c>
      <c r="E10" s="35" t="s">
        <v>458</v>
      </c>
      <c r="F10" s="7" t="s">
        <v>7</v>
      </c>
      <c r="G10" s="6" t="s">
        <v>459</v>
      </c>
      <c r="H10" s="7" t="s">
        <v>480</v>
      </c>
      <c r="I10" s="7" t="s">
        <v>481</v>
      </c>
    </row>
    <row r="11" spans="1:9" ht="61.5" customHeight="1" x14ac:dyDescent="0.2">
      <c r="A11" s="12" t="s">
        <v>482</v>
      </c>
      <c r="B11" s="12" t="s">
        <v>483</v>
      </c>
      <c r="C11" s="32">
        <v>9.6000000000000002E-2</v>
      </c>
      <c r="D11" s="12" t="s">
        <v>484</v>
      </c>
      <c r="E11" s="33" t="s">
        <v>458</v>
      </c>
      <c r="F11" s="12" t="s">
        <v>7</v>
      </c>
      <c r="G11" s="11" t="s">
        <v>459</v>
      </c>
      <c r="H11" s="12" t="s">
        <v>485</v>
      </c>
      <c r="I11" s="12" t="s">
        <v>486</v>
      </c>
    </row>
    <row r="12" spans="1:9" ht="61.5" customHeight="1" x14ac:dyDescent="0.2">
      <c r="A12" s="7" t="s">
        <v>487</v>
      </c>
      <c r="B12" s="7" t="s">
        <v>488</v>
      </c>
      <c r="C12" s="34">
        <v>0.05</v>
      </c>
      <c r="D12" s="7" t="s">
        <v>484</v>
      </c>
      <c r="E12" s="35" t="s">
        <v>458</v>
      </c>
      <c r="F12" s="7" t="s">
        <v>7</v>
      </c>
      <c r="G12" s="6" t="s">
        <v>459</v>
      </c>
      <c r="H12" s="7" t="s">
        <v>489</v>
      </c>
      <c r="I12" s="7" t="s">
        <v>490</v>
      </c>
    </row>
    <row r="13" spans="1:9" ht="61.5" customHeight="1" x14ac:dyDescent="0.2">
      <c r="A13" s="12" t="s">
        <v>491</v>
      </c>
      <c r="B13" s="12" t="s">
        <v>492</v>
      </c>
      <c r="C13" s="32">
        <v>6.2E-2</v>
      </c>
      <c r="D13" s="12" t="s">
        <v>493</v>
      </c>
      <c r="E13" s="33" t="s">
        <v>458</v>
      </c>
      <c r="F13" s="12" t="s">
        <v>7</v>
      </c>
      <c r="G13" s="11" t="s">
        <v>459</v>
      </c>
      <c r="H13" s="12" t="s">
        <v>494</v>
      </c>
      <c r="I13" s="12" t="s">
        <v>495</v>
      </c>
    </row>
    <row r="14" spans="1:9" ht="61.5" customHeight="1" x14ac:dyDescent="0.2">
      <c r="A14" s="7" t="s">
        <v>496</v>
      </c>
      <c r="B14" s="7" t="s">
        <v>497</v>
      </c>
      <c r="C14" s="34">
        <v>6.2E-2</v>
      </c>
      <c r="D14" s="7" t="s">
        <v>498</v>
      </c>
      <c r="E14" s="35" t="s">
        <v>458</v>
      </c>
      <c r="F14" s="7" t="s">
        <v>7</v>
      </c>
      <c r="G14" s="6" t="s">
        <v>459</v>
      </c>
      <c r="H14" s="7" t="s">
        <v>499</v>
      </c>
      <c r="I14" s="7" t="s">
        <v>500</v>
      </c>
    </row>
    <row r="15" spans="1:9" ht="61.5" customHeight="1" x14ac:dyDescent="0.2">
      <c r="A15" s="12" t="s">
        <v>501</v>
      </c>
      <c r="B15" s="12" t="s">
        <v>502</v>
      </c>
      <c r="C15" s="32">
        <v>5.0560000000000001E-2</v>
      </c>
      <c r="D15" s="12" t="s">
        <v>143</v>
      </c>
      <c r="E15" s="33" t="s">
        <v>503</v>
      </c>
      <c r="F15" s="12" t="s">
        <v>7</v>
      </c>
      <c r="G15" s="11" t="s">
        <v>459</v>
      </c>
      <c r="H15" s="12" t="s">
        <v>504</v>
      </c>
      <c r="I15" s="12" t="s">
        <v>505</v>
      </c>
    </row>
    <row r="16" spans="1:9" ht="61.5" customHeight="1" x14ac:dyDescent="0.2">
      <c r="A16" s="7" t="s">
        <v>506</v>
      </c>
      <c r="B16" s="7" t="s">
        <v>507</v>
      </c>
      <c r="C16" s="34">
        <v>5.5300000000000002E-3</v>
      </c>
      <c r="D16" s="7" t="s">
        <v>143</v>
      </c>
      <c r="E16" s="35" t="s">
        <v>503</v>
      </c>
      <c r="F16" s="7" t="s">
        <v>7</v>
      </c>
      <c r="G16" s="6" t="s">
        <v>459</v>
      </c>
      <c r="H16" s="7" t="s">
        <v>508</v>
      </c>
      <c r="I16" s="7" t="s">
        <v>509</v>
      </c>
    </row>
    <row r="17" spans="1:9" ht="61.5" customHeight="1" x14ac:dyDescent="0.2">
      <c r="A17" s="12" t="s">
        <v>510</v>
      </c>
      <c r="B17" s="12" t="s">
        <v>511</v>
      </c>
      <c r="C17" s="32">
        <v>1.1999999999999999E-6</v>
      </c>
      <c r="D17" s="12" t="s">
        <v>512</v>
      </c>
      <c r="E17" s="33" t="s">
        <v>513</v>
      </c>
      <c r="F17" s="12" t="s">
        <v>7</v>
      </c>
      <c r="G17" s="11" t="s">
        <v>459</v>
      </c>
      <c r="H17" s="12" t="s">
        <v>514</v>
      </c>
      <c r="I17" s="12" t="s">
        <v>515</v>
      </c>
    </row>
    <row r="18" spans="1:9" ht="61.5" customHeight="1" x14ac:dyDescent="0.2">
      <c r="A18" s="7" t="s">
        <v>516</v>
      </c>
      <c r="B18" s="7" t="s">
        <v>517</v>
      </c>
      <c r="C18" s="34">
        <v>9.5999999999999991E-7</v>
      </c>
      <c r="D18" s="7" t="s">
        <v>512</v>
      </c>
      <c r="E18" s="35" t="s">
        <v>513</v>
      </c>
      <c r="F18" s="7" t="s">
        <v>7</v>
      </c>
      <c r="G18" s="6" t="s">
        <v>459</v>
      </c>
      <c r="H18" s="7" t="s">
        <v>518</v>
      </c>
      <c r="I18" s="7" t="s">
        <v>515</v>
      </c>
    </row>
    <row r="19" spans="1:9" ht="61.5" customHeight="1" x14ac:dyDescent="0.2">
      <c r="A19" s="12" t="s">
        <v>519</v>
      </c>
      <c r="B19" s="12" t="s">
        <v>520</v>
      </c>
      <c r="C19" s="32">
        <v>8.4E-7</v>
      </c>
      <c r="D19" s="12" t="s">
        <v>512</v>
      </c>
      <c r="E19" s="33" t="s">
        <v>513</v>
      </c>
      <c r="F19" s="12" t="s">
        <v>7</v>
      </c>
      <c r="G19" s="11" t="s">
        <v>459</v>
      </c>
      <c r="H19" s="12" t="s">
        <v>521</v>
      </c>
      <c r="I19" s="12" t="s">
        <v>515</v>
      </c>
    </row>
    <row r="20" spans="1:9" ht="61.5" customHeight="1" x14ac:dyDescent="0.2">
      <c r="A20" s="7" t="s">
        <v>522</v>
      </c>
      <c r="B20" s="7" t="s">
        <v>523</v>
      </c>
      <c r="C20" s="34">
        <v>9.5999999999999999E-8</v>
      </c>
      <c r="D20" s="7" t="s">
        <v>524</v>
      </c>
      <c r="E20" s="35" t="s">
        <v>513</v>
      </c>
      <c r="F20" s="7" t="s">
        <v>7</v>
      </c>
      <c r="G20" s="6" t="s">
        <v>459</v>
      </c>
      <c r="H20" s="7" t="s">
        <v>525</v>
      </c>
      <c r="I20" s="7" t="s">
        <v>526</v>
      </c>
    </row>
    <row r="21" spans="1:9" ht="61.5" customHeight="1" x14ac:dyDescent="0.2">
      <c r="A21" s="12" t="s">
        <v>527</v>
      </c>
      <c r="B21" s="12" t="s">
        <v>528</v>
      </c>
      <c r="C21" s="32">
        <v>1.8E-7</v>
      </c>
      <c r="D21" s="12" t="s">
        <v>529</v>
      </c>
      <c r="E21" s="33" t="s">
        <v>513</v>
      </c>
      <c r="F21" s="12" t="s">
        <v>7</v>
      </c>
      <c r="G21" s="11" t="s">
        <v>459</v>
      </c>
      <c r="H21" s="12" t="s">
        <v>530</v>
      </c>
      <c r="I21" s="12" t="s">
        <v>531</v>
      </c>
    </row>
    <row r="22" spans="1:9" ht="61.5" customHeight="1" x14ac:dyDescent="0.2">
      <c r="A22" s="7" t="s">
        <v>532</v>
      </c>
      <c r="B22" s="7" t="s">
        <v>533</v>
      </c>
      <c r="C22" s="34">
        <v>1.8E-7</v>
      </c>
      <c r="D22" s="7" t="s">
        <v>534</v>
      </c>
      <c r="E22" s="35" t="s">
        <v>513</v>
      </c>
      <c r="F22" s="7" t="s">
        <v>7</v>
      </c>
      <c r="G22" s="6" t="s">
        <v>459</v>
      </c>
      <c r="H22" s="7" t="s">
        <v>535</v>
      </c>
      <c r="I22" s="7" t="s">
        <v>536</v>
      </c>
    </row>
    <row r="23" spans="1:9" ht="61.5" customHeight="1" x14ac:dyDescent="0.2">
      <c r="A23" s="12" t="s">
        <v>537</v>
      </c>
      <c r="B23" s="12" t="s">
        <v>538</v>
      </c>
      <c r="C23" s="32">
        <v>1.5E-6</v>
      </c>
      <c r="D23" s="12" t="s">
        <v>539</v>
      </c>
      <c r="E23" s="33" t="s">
        <v>513</v>
      </c>
      <c r="F23" s="12" t="s">
        <v>7</v>
      </c>
      <c r="G23" s="11" t="s">
        <v>459</v>
      </c>
      <c r="H23" s="12" t="s">
        <v>540</v>
      </c>
      <c r="I23" s="12" t="s">
        <v>541</v>
      </c>
    </row>
    <row r="24" spans="1:9" ht="61.5" customHeight="1" x14ac:dyDescent="0.2">
      <c r="A24" s="7" t="s">
        <v>542</v>
      </c>
      <c r="B24" s="7" t="s">
        <v>543</v>
      </c>
      <c r="C24" s="34">
        <v>3.9999999999999998E-7</v>
      </c>
      <c r="D24" s="7" t="s">
        <v>544</v>
      </c>
      <c r="E24" s="35" t="s">
        <v>545</v>
      </c>
      <c r="F24" s="7" t="s">
        <v>7</v>
      </c>
      <c r="G24" s="6" t="s">
        <v>459</v>
      </c>
      <c r="H24" s="7" t="s">
        <v>546</v>
      </c>
      <c r="I24" s="7" t="s">
        <v>547</v>
      </c>
    </row>
    <row r="25" spans="1:9" ht="61.5" customHeight="1" x14ac:dyDescent="0.2">
      <c r="A25" s="12" t="s">
        <v>548</v>
      </c>
      <c r="B25" s="12" t="s">
        <v>549</v>
      </c>
      <c r="C25" s="32">
        <v>4.9000000000000002E-2</v>
      </c>
      <c r="D25" s="12" t="s">
        <v>493</v>
      </c>
      <c r="E25" s="33" t="s">
        <v>550</v>
      </c>
      <c r="F25" s="12" t="s">
        <v>7</v>
      </c>
      <c r="G25" s="11" t="s">
        <v>459</v>
      </c>
      <c r="H25" s="12" t="s">
        <v>551</v>
      </c>
      <c r="I25" s="12" t="s">
        <v>552</v>
      </c>
    </row>
    <row r="26" spans="1:9" ht="61.5" customHeight="1" x14ac:dyDescent="0.2">
      <c r="A26" s="7" t="s">
        <v>553</v>
      </c>
      <c r="B26" s="7" t="s">
        <v>554</v>
      </c>
      <c r="C26" s="34">
        <v>9.8000000000000004E-2</v>
      </c>
      <c r="D26" s="7" t="s">
        <v>493</v>
      </c>
      <c r="E26" s="35" t="s">
        <v>550</v>
      </c>
      <c r="F26" s="7" t="s">
        <v>7</v>
      </c>
      <c r="G26" s="6" t="s">
        <v>459</v>
      </c>
      <c r="H26" s="7" t="s">
        <v>555</v>
      </c>
      <c r="I26" s="7" t="s">
        <v>556</v>
      </c>
    </row>
    <row r="27" spans="1:9" ht="61.5" customHeight="1" x14ac:dyDescent="0.2">
      <c r="A27" s="12" t="s">
        <v>557</v>
      </c>
      <c r="B27" s="12" t="s">
        <v>558</v>
      </c>
      <c r="C27" s="32">
        <v>7.8399999999999997E-2</v>
      </c>
      <c r="D27" s="12" t="s">
        <v>493</v>
      </c>
      <c r="E27" s="33" t="s">
        <v>550</v>
      </c>
      <c r="F27" s="12" t="s">
        <v>7</v>
      </c>
      <c r="G27" s="11" t="s">
        <v>459</v>
      </c>
      <c r="H27" s="12" t="s">
        <v>559</v>
      </c>
      <c r="I27" s="12" t="s">
        <v>560</v>
      </c>
    </row>
    <row r="28" spans="1:9" ht="61.5" customHeight="1" x14ac:dyDescent="0.2">
      <c r="A28" s="7" t="s">
        <v>561</v>
      </c>
      <c r="B28" s="7" t="s">
        <v>562</v>
      </c>
      <c r="C28" s="34">
        <v>0.28399999999999997</v>
      </c>
      <c r="D28" s="7" t="s">
        <v>493</v>
      </c>
      <c r="E28" s="35" t="s">
        <v>563</v>
      </c>
      <c r="F28" s="7" t="s">
        <v>7</v>
      </c>
      <c r="G28" s="6" t="s">
        <v>459</v>
      </c>
      <c r="H28" s="7" t="s">
        <v>564</v>
      </c>
      <c r="I28" s="7" t="s">
        <v>565</v>
      </c>
    </row>
    <row r="29" spans="1:9" ht="61.5" customHeight="1" x14ac:dyDescent="0.2">
      <c r="A29" s="12" t="s">
        <v>566</v>
      </c>
      <c r="B29" s="12" t="s">
        <v>567</v>
      </c>
      <c r="C29" s="32">
        <v>0.56799999999999995</v>
      </c>
      <c r="D29" s="12" t="s">
        <v>493</v>
      </c>
      <c r="E29" s="33" t="s">
        <v>563</v>
      </c>
      <c r="F29" s="12" t="s">
        <v>7</v>
      </c>
      <c r="G29" s="11" t="s">
        <v>459</v>
      </c>
      <c r="H29" s="12" t="s">
        <v>568</v>
      </c>
      <c r="I29" s="12" t="s">
        <v>569</v>
      </c>
    </row>
    <row r="30" spans="1:9" ht="61.5" customHeight="1" x14ac:dyDescent="0.2">
      <c r="A30" s="7" t="s">
        <v>570</v>
      </c>
      <c r="B30" s="7" t="s">
        <v>571</v>
      </c>
      <c r="C30" s="34">
        <v>0.12</v>
      </c>
      <c r="D30" s="7" t="s">
        <v>484</v>
      </c>
      <c r="E30" s="35" t="s">
        <v>563</v>
      </c>
      <c r="F30" s="7" t="s">
        <v>7</v>
      </c>
      <c r="G30" s="6" t="s">
        <v>459</v>
      </c>
      <c r="H30" s="7" t="s">
        <v>572</v>
      </c>
      <c r="I30" s="7" t="s">
        <v>573</v>
      </c>
    </row>
    <row r="31" spans="1:9" ht="61.5" customHeight="1" x14ac:dyDescent="0.2">
      <c r="A31" s="12" t="s">
        <v>574</v>
      </c>
      <c r="B31" s="12" t="s">
        <v>575</v>
      </c>
      <c r="C31" s="32">
        <v>0.24</v>
      </c>
      <c r="D31" s="12" t="s">
        <v>484</v>
      </c>
      <c r="E31" s="33" t="s">
        <v>563</v>
      </c>
      <c r="F31" s="12" t="s">
        <v>7</v>
      </c>
      <c r="G31" s="11" t="s">
        <v>459</v>
      </c>
      <c r="H31" s="12" t="s">
        <v>576</v>
      </c>
      <c r="I31" s="12" t="s">
        <v>577</v>
      </c>
    </row>
    <row r="32" spans="1:9" ht="61.5" customHeight="1" x14ac:dyDescent="0.2">
      <c r="A32" s="7" t="s">
        <v>578</v>
      </c>
      <c r="B32" s="7" t="s">
        <v>579</v>
      </c>
      <c r="C32" s="34">
        <v>9.5000000000000001E-2</v>
      </c>
      <c r="D32" s="7" t="s">
        <v>580</v>
      </c>
      <c r="E32" s="35" t="s">
        <v>563</v>
      </c>
      <c r="F32" s="7" t="s">
        <v>7</v>
      </c>
      <c r="G32" s="6" t="s">
        <v>459</v>
      </c>
      <c r="H32" s="7" t="s">
        <v>581</v>
      </c>
      <c r="I32" s="7" t="s">
        <v>582</v>
      </c>
    </row>
    <row r="33" spans="1:9" ht="61.5" customHeight="1" x14ac:dyDescent="0.2">
      <c r="A33" s="12" t="s">
        <v>583</v>
      </c>
      <c r="B33" s="12" t="s">
        <v>584</v>
      </c>
      <c r="C33" s="32">
        <v>2.4299999999999999E-2</v>
      </c>
      <c r="D33" s="12" t="s">
        <v>493</v>
      </c>
      <c r="E33" s="33" t="s">
        <v>585</v>
      </c>
      <c r="F33" s="12" t="s">
        <v>7</v>
      </c>
      <c r="G33" s="11" t="s">
        <v>459</v>
      </c>
      <c r="H33" s="12" t="s">
        <v>586</v>
      </c>
      <c r="I33" s="12" t="s">
        <v>587</v>
      </c>
    </row>
    <row r="34" spans="1:9" ht="61.5" customHeight="1" x14ac:dyDescent="0.2">
      <c r="A34" s="7" t="s">
        <v>256</v>
      </c>
      <c r="B34" s="7" t="s">
        <v>588</v>
      </c>
      <c r="C34" s="34">
        <v>8.0000000000000002E-3</v>
      </c>
      <c r="D34" s="7" t="s">
        <v>589</v>
      </c>
      <c r="E34" s="35" t="s">
        <v>585</v>
      </c>
      <c r="F34" s="7" t="s">
        <v>7</v>
      </c>
      <c r="G34" s="6" t="s">
        <v>459</v>
      </c>
      <c r="H34" s="7" t="s">
        <v>590</v>
      </c>
      <c r="I34" s="7" t="s">
        <v>591</v>
      </c>
    </row>
    <row r="35" spans="1:9" ht="61.5" customHeight="1" x14ac:dyDescent="0.2">
      <c r="A35" s="12" t="s">
        <v>592</v>
      </c>
      <c r="B35" s="11" t="s">
        <v>593</v>
      </c>
      <c r="C35" s="32">
        <v>5.0000000000000001E-3</v>
      </c>
      <c r="D35" s="12" t="s">
        <v>493</v>
      </c>
      <c r="E35" s="33" t="s">
        <v>594</v>
      </c>
      <c r="F35" s="12" t="s">
        <v>7</v>
      </c>
      <c r="G35" s="11" t="s">
        <v>459</v>
      </c>
      <c r="H35" s="12" t="s">
        <v>595</v>
      </c>
      <c r="I35" s="12" t="s">
        <v>596</v>
      </c>
    </row>
    <row r="36" spans="1:9" ht="61.5" customHeight="1" x14ac:dyDescent="0.2">
      <c r="A36" s="7" t="s">
        <v>597</v>
      </c>
      <c r="B36" s="7" t="s">
        <v>598</v>
      </c>
      <c r="C36" s="34">
        <v>1.4E-2</v>
      </c>
      <c r="D36" s="7" t="s">
        <v>493</v>
      </c>
      <c r="E36" s="35" t="s">
        <v>594</v>
      </c>
      <c r="F36" s="7" t="s">
        <v>7</v>
      </c>
      <c r="G36" s="6" t="s">
        <v>459</v>
      </c>
      <c r="H36" s="7" t="s">
        <v>599</v>
      </c>
      <c r="I36" s="7" t="s">
        <v>600</v>
      </c>
    </row>
    <row r="37" spans="1:9" ht="61.5" customHeight="1" x14ac:dyDescent="0.2">
      <c r="A37" s="12" t="s">
        <v>601</v>
      </c>
      <c r="B37" s="12" t="s">
        <v>602</v>
      </c>
      <c r="C37" s="32">
        <v>0.01</v>
      </c>
      <c r="D37" s="12" t="s">
        <v>498</v>
      </c>
      <c r="E37" s="33" t="s">
        <v>594</v>
      </c>
      <c r="F37" s="12" t="s">
        <v>7</v>
      </c>
      <c r="G37" s="11" t="s">
        <v>459</v>
      </c>
      <c r="H37" s="12" t="s">
        <v>603</v>
      </c>
      <c r="I37" s="12" t="s">
        <v>604</v>
      </c>
    </row>
    <row r="38" spans="1:9" ht="61.5" customHeight="1" x14ac:dyDescent="0.2">
      <c r="A38" s="7" t="s">
        <v>605</v>
      </c>
      <c r="B38" s="7" t="s">
        <v>606</v>
      </c>
      <c r="C38" s="34">
        <v>4.8000000000000001E-2</v>
      </c>
      <c r="D38" s="7" t="s">
        <v>493</v>
      </c>
      <c r="E38" s="35" t="s">
        <v>594</v>
      </c>
      <c r="F38" s="7" t="s">
        <v>7</v>
      </c>
      <c r="G38" s="6" t="s">
        <v>459</v>
      </c>
      <c r="H38" s="7" t="s">
        <v>607</v>
      </c>
      <c r="I38" s="7" t="s">
        <v>608</v>
      </c>
    </row>
    <row r="39" spans="1:9" ht="61.5" customHeight="1" x14ac:dyDescent="0.2">
      <c r="A39" s="12" t="s">
        <v>410</v>
      </c>
      <c r="B39" s="12" t="s">
        <v>609</v>
      </c>
      <c r="C39" s="32">
        <v>1.4999999999999999E-2</v>
      </c>
      <c r="D39" s="12" t="s">
        <v>610</v>
      </c>
      <c r="E39" s="33" t="s">
        <v>611</v>
      </c>
      <c r="F39" s="12" t="s">
        <v>7</v>
      </c>
      <c r="G39" s="11" t="s">
        <v>459</v>
      </c>
      <c r="H39" s="12" t="s">
        <v>612</v>
      </c>
      <c r="I39" s="12" t="s">
        <v>613</v>
      </c>
    </row>
    <row r="40" spans="1:9" ht="61.5" customHeight="1" x14ac:dyDescent="0.2">
      <c r="A40" s="7" t="s">
        <v>614</v>
      </c>
      <c r="B40" s="7" t="s">
        <v>615</v>
      </c>
      <c r="C40" s="34">
        <v>2.5000000000000001E-2</v>
      </c>
      <c r="D40" s="7" t="s">
        <v>484</v>
      </c>
      <c r="E40" s="35" t="s">
        <v>616</v>
      </c>
      <c r="F40" s="7" t="s">
        <v>7</v>
      </c>
      <c r="G40" s="6" t="s">
        <v>459</v>
      </c>
      <c r="H40" s="7" t="s">
        <v>617</v>
      </c>
      <c r="I40" s="7" t="s">
        <v>618</v>
      </c>
    </row>
    <row r="41" spans="1:9" ht="61.5" customHeight="1" x14ac:dyDescent="0.2">
      <c r="A41" s="12" t="s">
        <v>619</v>
      </c>
      <c r="B41" s="12" t="s">
        <v>620</v>
      </c>
      <c r="C41" s="32">
        <v>4.6999999999999999E-6</v>
      </c>
      <c r="D41" s="12" t="s">
        <v>544</v>
      </c>
      <c r="E41" s="33" t="s">
        <v>616</v>
      </c>
      <c r="F41" s="12" t="s">
        <v>7</v>
      </c>
      <c r="G41" s="11" t="s">
        <v>459</v>
      </c>
      <c r="H41" s="12" t="s">
        <v>621</v>
      </c>
      <c r="I41" s="12" t="s">
        <v>622</v>
      </c>
    </row>
    <row r="42" spans="1:9" ht="61.5" customHeight="1" x14ac:dyDescent="0.2">
      <c r="A42" s="7" t="s">
        <v>623</v>
      </c>
      <c r="B42" s="7" t="s">
        <v>624</v>
      </c>
      <c r="C42" s="34">
        <v>3.7E-7</v>
      </c>
      <c r="D42" s="7" t="s">
        <v>544</v>
      </c>
      <c r="E42" s="35" t="s">
        <v>616</v>
      </c>
      <c r="F42" s="7" t="s">
        <v>7</v>
      </c>
      <c r="G42" s="6" t="s">
        <v>459</v>
      </c>
      <c r="H42" s="7" t="s">
        <v>625</v>
      </c>
      <c r="I42" s="7" t="s">
        <v>626</v>
      </c>
    </row>
    <row r="43" spans="1:9" ht="61.5" customHeight="1" x14ac:dyDescent="0.2">
      <c r="A43" s="12" t="s">
        <v>627</v>
      </c>
      <c r="B43" s="12" t="s">
        <v>628</v>
      </c>
      <c r="C43" s="32">
        <v>0.76</v>
      </c>
      <c r="D43" s="12" t="s">
        <v>498</v>
      </c>
      <c r="E43" s="33" t="s">
        <v>629</v>
      </c>
      <c r="F43" s="12" t="s">
        <v>7</v>
      </c>
      <c r="G43" s="11" t="s">
        <v>459</v>
      </c>
      <c r="H43" s="12" t="s">
        <v>630</v>
      </c>
      <c r="I43" s="12" t="s">
        <v>631</v>
      </c>
    </row>
    <row r="44" spans="1:9" ht="61.5" customHeight="1" x14ac:dyDescent="0.2">
      <c r="A44" s="7" t="s">
        <v>632</v>
      </c>
      <c r="B44" s="7" t="s">
        <v>633</v>
      </c>
      <c r="C44" s="34">
        <v>3.3000000000000002E-2</v>
      </c>
      <c r="D44" s="7" t="s">
        <v>484</v>
      </c>
      <c r="E44" s="35" t="s">
        <v>629</v>
      </c>
      <c r="F44" s="7" t="s">
        <v>7</v>
      </c>
      <c r="G44" s="6" t="s">
        <v>459</v>
      </c>
      <c r="H44" s="7" t="s">
        <v>634</v>
      </c>
      <c r="I44" s="7" t="s">
        <v>635</v>
      </c>
    </row>
    <row r="45" spans="1:9" ht="61.5" customHeight="1" x14ac:dyDescent="0.2">
      <c r="A45" s="12" t="s">
        <v>636</v>
      </c>
      <c r="B45" s="12" t="s">
        <v>263</v>
      </c>
      <c r="C45" s="32">
        <v>0.3</v>
      </c>
      <c r="D45" s="12" t="s">
        <v>637</v>
      </c>
      <c r="E45" s="33" t="s">
        <v>629</v>
      </c>
      <c r="F45" s="12" t="s">
        <v>7</v>
      </c>
      <c r="G45" s="11" t="s">
        <v>459</v>
      </c>
      <c r="H45" s="12" t="s">
        <v>638</v>
      </c>
      <c r="I45" s="12" t="s">
        <v>639</v>
      </c>
    </row>
    <row r="46" spans="1:9" ht="61.5" customHeight="1" x14ac:dyDescent="0.2">
      <c r="A46" s="7" t="s">
        <v>640</v>
      </c>
      <c r="B46" s="7" t="s">
        <v>267</v>
      </c>
      <c r="C46" s="34">
        <v>0.1</v>
      </c>
      <c r="D46" s="7" t="s">
        <v>641</v>
      </c>
      <c r="E46" s="35" t="s">
        <v>629</v>
      </c>
      <c r="F46" s="7" t="s">
        <v>7</v>
      </c>
      <c r="G46" s="6" t="s">
        <v>459</v>
      </c>
      <c r="H46" s="7" t="s">
        <v>642</v>
      </c>
      <c r="I46" s="7" t="s">
        <v>643</v>
      </c>
    </row>
    <row r="47" spans="1:9" ht="61.5" customHeight="1" x14ac:dyDescent="0.2">
      <c r="A47" s="12" t="s">
        <v>644</v>
      </c>
      <c r="B47" s="12" t="s">
        <v>645</v>
      </c>
      <c r="C47" s="32">
        <v>0.1</v>
      </c>
      <c r="D47" s="12" t="s">
        <v>484</v>
      </c>
      <c r="E47" s="33" t="s">
        <v>646</v>
      </c>
      <c r="F47" s="12" t="s">
        <v>7</v>
      </c>
      <c r="G47" s="11" t="s">
        <v>459</v>
      </c>
      <c r="H47" s="12" t="s">
        <v>647</v>
      </c>
      <c r="I47" s="12" t="s">
        <v>648</v>
      </c>
    </row>
    <row r="48" spans="1:9" ht="61.5" customHeight="1" x14ac:dyDescent="0.2">
      <c r="A48" s="7" t="s">
        <v>649</v>
      </c>
      <c r="B48" s="6" t="s">
        <v>650</v>
      </c>
      <c r="C48" s="34">
        <v>0.114</v>
      </c>
      <c r="D48" s="7" t="s">
        <v>498</v>
      </c>
      <c r="E48" s="35" t="s">
        <v>651</v>
      </c>
      <c r="F48" s="7" t="s">
        <v>7</v>
      </c>
      <c r="G48" s="6" t="s">
        <v>459</v>
      </c>
      <c r="H48" s="7" t="s">
        <v>652</v>
      </c>
      <c r="I48" s="7" t="s">
        <v>653</v>
      </c>
    </row>
    <row r="49" spans="1:9" ht="61.5" customHeight="1" x14ac:dyDescent="0.2">
      <c r="A49" s="12" t="s">
        <v>654</v>
      </c>
      <c r="B49" s="12" t="s">
        <v>655</v>
      </c>
      <c r="C49" s="32">
        <v>0.12</v>
      </c>
      <c r="D49" s="12" t="s">
        <v>498</v>
      </c>
      <c r="E49" s="33" t="s">
        <v>656</v>
      </c>
      <c r="F49" s="12" t="s">
        <v>7</v>
      </c>
      <c r="G49" s="11" t="s">
        <v>459</v>
      </c>
      <c r="H49" s="11" t="s">
        <v>657</v>
      </c>
      <c r="I49" s="12" t="s">
        <v>658</v>
      </c>
    </row>
    <row r="50" spans="1:9" ht="61.5" customHeight="1" x14ac:dyDescent="0.2">
      <c r="A50" s="7" t="s">
        <v>659</v>
      </c>
      <c r="B50" s="7" t="s">
        <v>660</v>
      </c>
      <c r="C50" s="34">
        <v>1.1999999999999999E-6</v>
      </c>
      <c r="D50" s="7" t="s">
        <v>544</v>
      </c>
      <c r="E50" s="35" t="s">
        <v>656</v>
      </c>
      <c r="F50" s="7" t="s">
        <v>7</v>
      </c>
      <c r="G50" s="6" t="s">
        <v>459</v>
      </c>
      <c r="H50" s="6" t="s">
        <v>657</v>
      </c>
      <c r="I50" s="7" t="s">
        <v>661</v>
      </c>
    </row>
    <row r="51" spans="1:9" ht="61.5" customHeight="1" x14ac:dyDescent="0.2">
      <c r="A51" s="12" t="s">
        <v>662</v>
      </c>
      <c r="B51" s="12" t="s">
        <v>663</v>
      </c>
      <c r="C51" s="32">
        <v>0.4</v>
      </c>
      <c r="D51" s="12" t="s">
        <v>664</v>
      </c>
      <c r="E51" s="33" t="s">
        <v>665</v>
      </c>
      <c r="F51" s="12" t="s">
        <v>7</v>
      </c>
      <c r="G51" s="11" t="s">
        <v>459</v>
      </c>
      <c r="H51" s="12" t="s">
        <v>666</v>
      </c>
      <c r="I51" s="12" t="s">
        <v>667</v>
      </c>
    </row>
    <row r="52" spans="1:9" ht="61.5" customHeight="1" x14ac:dyDescent="0.2">
      <c r="A52" s="7" t="s">
        <v>668</v>
      </c>
      <c r="B52" s="7" t="s">
        <v>669</v>
      </c>
      <c r="C52" s="34">
        <v>5.0000000000000004E-6</v>
      </c>
      <c r="D52" s="7" t="s">
        <v>670</v>
      </c>
      <c r="E52" s="35" t="s">
        <v>665</v>
      </c>
      <c r="F52" s="7" t="s">
        <v>7</v>
      </c>
      <c r="G52" s="6" t="s">
        <v>459</v>
      </c>
      <c r="H52" s="7" t="s">
        <v>671</v>
      </c>
      <c r="I52" s="7" t="s">
        <v>672</v>
      </c>
    </row>
    <row r="53" spans="1:9" ht="61.5" customHeight="1" x14ac:dyDescent="0.2">
      <c r="A53" s="12" t="s">
        <v>673</v>
      </c>
      <c r="B53" s="12" t="s">
        <v>674</v>
      </c>
      <c r="C53" s="32">
        <v>0.249</v>
      </c>
      <c r="D53" s="12" t="s">
        <v>675</v>
      </c>
      <c r="E53" s="33" t="s">
        <v>676</v>
      </c>
      <c r="F53" s="12" t="s">
        <v>7</v>
      </c>
      <c r="G53" s="11" t="s">
        <v>677</v>
      </c>
      <c r="H53" s="11" t="s">
        <v>678</v>
      </c>
      <c r="I53" s="11"/>
    </row>
    <row r="54" spans="1:9" ht="61.5" customHeight="1" x14ac:dyDescent="0.2">
      <c r="A54" s="7" t="s">
        <v>679</v>
      </c>
      <c r="B54" s="7" t="s">
        <v>680</v>
      </c>
      <c r="C54" s="34">
        <v>0.61499999999999999</v>
      </c>
      <c r="D54" s="7" t="s">
        <v>675</v>
      </c>
      <c r="E54" s="35" t="s">
        <v>676</v>
      </c>
      <c r="F54" s="7" t="s">
        <v>7</v>
      </c>
      <c r="G54" s="6" t="s">
        <v>677</v>
      </c>
      <c r="H54" s="6" t="s">
        <v>681</v>
      </c>
      <c r="I54" s="6"/>
    </row>
    <row r="55" spans="1:9" ht="61.5" customHeight="1" x14ac:dyDescent="0.2">
      <c r="A55" s="12" t="s">
        <v>682</v>
      </c>
      <c r="B55" s="12" t="s">
        <v>683</v>
      </c>
      <c r="C55" s="32">
        <v>0.14000000000000001</v>
      </c>
      <c r="D55" s="12" t="s">
        <v>684</v>
      </c>
      <c r="E55" s="33" t="s">
        <v>676</v>
      </c>
      <c r="F55" s="12" t="s">
        <v>7</v>
      </c>
      <c r="G55" s="11" t="s">
        <v>677</v>
      </c>
      <c r="H55" s="11" t="s">
        <v>685</v>
      </c>
      <c r="I55" s="11"/>
    </row>
    <row r="56" spans="1:9" ht="61.5" customHeight="1" x14ac:dyDescent="0.2">
      <c r="A56" s="7" t="s">
        <v>686</v>
      </c>
      <c r="B56" s="7" t="s">
        <v>687</v>
      </c>
      <c r="C56" s="34">
        <v>0.5</v>
      </c>
      <c r="D56" s="7" t="s">
        <v>688</v>
      </c>
      <c r="E56" s="35" t="s">
        <v>689</v>
      </c>
      <c r="F56" s="7" t="s">
        <v>7</v>
      </c>
      <c r="G56" s="6" t="s">
        <v>459</v>
      </c>
      <c r="H56" s="6" t="s">
        <v>690</v>
      </c>
      <c r="I56" s="6"/>
    </row>
    <row r="57" spans="1:9" ht="61.5" customHeight="1" x14ac:dyDescent="0.2">
      <c r="A57" s="12" t="s">
        <v>691</v>
      </c>
      <c r="B57" s="12" t="s">
        <v>692</v>
      </c>
      <c r="C57" s="32">
        <v>3.9999999999999998E-7</v>
      </c>
      <c r="D57" s="12" t="s">
        <v>693</v>
      </c>
      <c r="E57" s="33" t="s">
        <v>689</v>
      </c>
      <c r="F57" s="12" t="s">
        <v>7</v>
      </c>
      <c r="G57" s="11" t="s">
        <v>459</v>
      </c>
      <c r="H57" s="11" t="s">
        <v>694</v>
      </c>
      <c r="I57" s="11"/>
    </row>
    <row r="58" spans="1:9" ht="61.5" customHeight="1" x14ac:dyDescent="0.2">
      <c r="A58" s="7" t="s">
        <v>695</v>
      </c>
      <c r="B58" s="6" t="s">
        <v>696</v>
      </c>
      <c r="C58" s="34">
        <v>0.01</v>
      </c>
      <c r="D58" s="7" t="s">
        <v>697</v>
      </c>
      <c r="E58" s="35" t="s">
        <v>698</v>
      </c>
      <c r="F58" s="7" t="s">
        <v>7</v>
      </c>
      <c r="G58" s="6" t="s">
        <v>459</v>
      </c>
      <c r="H58" s="6" t="s">
        <v>699</v>
      </c>
      <c r="I58" s="6"/>
    </row>
    <row r="59" spans="1:9" ht="61.5" customHeight="1" x14ac:dyDescent="0.2">
      <c r="A59" s="12" t="s">
        <v>700</v>
      </c>
      <c r="B59" s="12" t="s">
        <v>701</v>
      </c>
      <c r="C59" s="32">
        <v>5</v>
      </c>
      <c r="D59" s="12" t="s">
        <v>215</v>
      </c>
      <c r="E59" s="33" t="s">
        <v>702</v>
      </c>
      <c r="F59" s="12" t="s">
        <v>7</v>
      </c>
      <c r="G59" s="11" t="s">
        <v>459</v>
      </c>
      <c r="H59" s="11" t="s">
        <v>703</v>
      </c>
      <c r="I59" s="11"/>
    </row>
    <row r="60" spans="1:9" ht="61.5" customHeight="1" x14ac:dyDescent="0.2">
      <c r="A60" s="7" t="s">
        <v>704</v>
      </c>
      <c r="B60" s="7" t="s">
        <v>705</v>
      </c>
      <c r="C60" s="34">
        <v>1</v>
      </c>
      <c r="D60" s="7" t="s">
        <v>706</v>
      </c>
      <c r="E60" s="35" t="s">
        <v>702</v>
      </c>
      <c r="F60" s="7" t="s">
        <v>7</v>
      </c>
      <c r="G60" s="6" t="s">
        <v>459</v>
      </c>
      <c r="H60" s="6" t="s">
        <v>707</v>
      </c>
      <c r="I60" s="6"/>
    </row>
    <row r="61" spans="1:9" ht="61.5" customHeight="1" x14ac:dyDescent="0.2">
      <c r="A61" s="12" t="s">
        <v>708</v>
      </c>
      <c r="B61" s="12" t="s">
        <v>709</v>
      </c>
      <c r="C61" s="32">
        <v>5.9999999999999997E-7</v>
      </c>
      <c r="D61" s="12" t="s">
        <v>710</v>
      </c>
      <c r="E61" s="33" t="s">
        <v>702</v>
      </c>
      <c r="F61" s="12" t="s">
        <v>7</v>
      </c>
      <c r="G61" s="11" t="s">
        <v>459</v>
      </c>
      <c r="H61" s="11" t="s">
        <v>711</v>
      </c>
      <c r="I61" s="11"/>
    </row>
    <row r="62" spans="1:9" ht="61.5" customHeight="1" x14ac:dyDescent="0.2">
      <c r="A62" s="7" t="s">
        <v>712</v>
      </c>
      <c r="B62" s="7" t="s">
        <v>713</v>
      </c>
      <c r="C62" s="34">
        <v>1E-4</v>
      </c>
      <c r="D62" s="7" t="s">
        <v>714</v>
      </c>
      <c r="E62" s="35" t="s">
        <v>715</v>
      </c>
      <c r="F62" s="7" t="s">
        <v>7</v>
      </c>
      <c r="G62" s="6" t="s">
        <v>459</v>
      </c>
      <c r="H62" s="6" t="s">
        <v>716</v>
      </c>
      <c r="I62" s="6"/>
    </row>
  </sheetData>
  <autoFilter ref="A4:I62" xr:uid="{00000000-0009-0000-0000-000004000000}"/>
  <mergeCells count="2">
    <mergeCell ref="A1:I1"/>
    <mergeCell ref="A2:I2"/>
  </mergeCells>
  <hyperlinks>
    <hyperlink ref="E5" r:id="rId1" xr:uid="{00000000-0004-0000-0400-000000000000}"/>
    <hyperlink ref="E6" r:id="rId2" xr:uid="{00000000-0004-0000-0400-000001000000}"/>
    <hyperlink ref="E7" r:id="rId3" xr:uid="{00000000-0004-0000-0400-000002000000}"/>
    <hyperlink ref="E8" r:id="rId4" xr:uid="{00000000-0004-0000-0400-000003000000}"/>
    <hyperlink ref="E9" r:id="rId5" xr:uid="{00000000-0004-0000-0400-000004000000}"/>
    <hyperlink ref="E10" r:id="rId6" xr:uid="{00000000-0004-0000-0400-000005000000}"/>
    <hyperlink ref="E11" r:id="rId7" xr:uid="{00000000-0004-0000-0400-000006000000}"/>
    <hyperlink ref="E12" r:id="rId8" xr:uid="{00000000-0004-0000-0400-000007000000}"/>
    <hyperlink ref="E13" r:id="rId9" xr:uid="{00000000-0004-0000-0400-000008000000}"/>
    <hyperlink ref="E14" r:id="rId10" xr:uid="{00000000-0004-0000-0400-000009000000}"/>
    <hyperlink ref="E15" r:id="rId11" xr:uid="{00000000-0004-0000-0400-00000A000000}"/>
    <hyperlink ref="E16" r:id="rId12" xr:uid="{00000000-0004-0000-0400-00000B000000}"/>
    <hyperlink ref="E17" r:id="rId13" xr:uid="{00000000-0004-0000-0400-00000C000000}"/>
    <hyperlink ref="E18" r:id="rId14" xr:uid="{00000000-0004-0000-0400-00000D000000}"/>
    <hyperlink ref="E19" r:id="rId15" xr:uid="{00000000-0004-0000-0400-00000E000000}"/>
    <hyperlink ref="E20" r:id="rId16" xr:uid="{00000000-0004-0000-0400-00000F000000}"/>
    <hyperlink ref="E21" r:id="rId17" xr:uid="{00000000-0004-0000-0400-000010000000}"/>
    <hyperlink ref="E22" r:id="rId18" xr:uid="{00000000-0004-0000-0400-000011000000}"/>
    <hyperlink ref="E23" r:id="rId19" xr:uid="{00000000-0004-0000-0400-000012000000}"/>
    <hyperlink ref="E24" r:id="rId20" xr:uid="{00000000-0004-0000-0400-000013000000}"/>
    <hyperlink ref="E25" r:id="rId21" xr:uid="{00000000-0004-0000-0400-000014000000}"/>
    <hyperlink ref="E26" r:id="rId22" xr:uid="{00000000-0004-0000-0400-000015000000}"/>
    <hyperlink ref="E27" r:id="rId23" xr:uid="{00000000-0004-0000-0400-000016000000}"/>
    <hyperlink ref="E28" r:id="rId24" xr:uid="{00000000-0004-0000-0400-000017000000}"/>
    <hyperlink ref="E29" r:id="rId25" xr:uid="{00000000-0004-0000-0400-000018000000}"/>
    <hyperlink ref="E30" r:id="rId26" xr:uid="{00000000-0004-0000-0400-000019000000}"/>
    <hyperlink ref="E31" r:id="rId27" xr:uid="{00000000-0004-0000-0400-00001A000000}"/>
    <hyperlink ref="E32" r:id="rId28" xr:uid="{00000000-0004-0000-0400-00001B000000}"/>
    <hyperlink ref="E33" r:id="rId29" xr:uid="{00000000-0004-0000-0400-00001C000000}"/>
    <hyperlink ref="E34" r:id="rId30" xr:uid="{00000000-0004-0000-0400-00001D000000}"/>
    <hyperlink ref="E35" r:id="rId31" xr:uid="{00000000-0004-0000-0400-00001E000000}"/>
    <hyperlink ref="E36" r:id="rId32" xr:uid="{00000000-0004-0000-0400-00001F000000}"/>
    <hyperlink ref="E37" r:id="rId33" xr:uid="{00000000-0004-0000-0400-000020000000}"/>
    <hyperlink ref="E38" r:id="rId34" xr:uid="{00000000-0004-0000-0400-000021000000}"/>
    <hyperlink ref="E39" r:id="rId35" xr:uid="{00000000-0004-0000-0400-000022000000}"/>
    <hyperlink ref="E40" r:id="rId36" xr:uid="{00000000-0004-0000-0400-000023000000}"/>
    <hyperlink ref="E41" r:id="rId37" xr:uid="{00000000-0004-0000-0400-000024000000}"/>
    <hyperlink ref="E42" r:id="rId38" xr:uid="{00000000-0004-0000-0400-000025000000}"/>
    <hyperlink ref="E43" r:id="rId39" xr:uid="{00000000-0004-0000-0400-000026000000}"/>
    <hyperlink ref="E44" r:id="rId40" xr:uid="{00000000-0004-0000-0400-000027000000}"/>
    <hyperlink ref="E45" r:id="rId41" xr:uid="{00000000-0004-0000-0400-000028000000}"/>
    <hyperlink ref="E46" r:id="rId42" xr:uid="{00000000-0004-0000-0400-000029000000}"/>
    <hyperlink ref="E47" r:id="rId43" xr:uid="{00000000-0004-0000-0400-00002A000000}"/>
    <hyperlink ref="E48" r:id="rId44" xr:uid="{00000000-0004-0000-0400-00002B000000}"/>
    <hyperlink ref="E49" r:id="rId45" xr:uid="{00000000-0004-0000-0400-00002C000000}"/>
    <hyperlink ref="E50" r:id="rId46" xr:uid="{00000000-0004-0000-0400-00002D000000}"/>
    <hyperlink ref="E51" r:id="rId47" xr:uid="{00000000-0004-0000-0400-00002E000000}"/>
    <hyperlink ref="E52" r:id="rId48" xr:uid="{00000000-0004-0000-0400-00002F000000}"/>
    <hyperlink ref="E53" r:id="rId49" xr:uid="{00000000-0004-0000-0400-000030000000}"/>
    <hyperlink ref="E54" r:id="rId50" xr:uid="{00000000-0004-0000-0400-000031000000}"/>
    <hyperlink ref="E55" r:id="rId51" xr:uid="{00000000-0004-0000-0400-000032000000}"/>
    <hyperlink ref="E56" r:id="rId52" xr:uid="{00000000-0004-0000-0400-000033000000}"/>
    <hyperlink ref="E57" r:id="rId53" xr:uid="{00000000-0004-0000-0400-000034000000}"/>
    <hyperlink ref="E58" r:id="rId54" xr:uid="{00000000-0004-0000-0400-000035000000}"/>
    <hyperlink ref="E59" r:id="rId55" xr:uid="{00000000-0004-0000-0400-000036000000}"/>
    <hyperlink ref="E60" r:id="rId56" xr:uid="{00000000-0004-0000-0400-000037000000}"/>
    <hyperlink ref="E61" r:id="rId57" xr:uid="{00000000-0004-0000-0400-000038000000}"/>
    <hyperlink ref="E62" r:id="rId58" xr:uid="{00000000-0004-0000-0400-000039000000}"/>
  </hyperlinks>
  <printOptions horizontalCentered="1"/>
  <pageMargins left="0.75" right="0.75" top="1" bottom="1" header="0.511811023622047" footer="0.5"/>
  <pageSetup fitToHeight="0" orientation="portrait" horizontalDpi="300" verticalDpi="300"/>
  <headerFooter>
    <oddFooter>&amp;CSHM 雲端成本評估 | 2026-09-15 | 未稅情境，非部署驗證&amp;R第 &amp;P / &amp;N 頁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9"/>
  <sheetViews>
    <sheetView showGridLines="0" zoomScaleNormal="100" workbookViewId="0">
      <pane xSplit="2" ySplit="4" topLeftCell="C6" activePane="bottomRight" state="frozen"/>
      <selection pane="topRight" activeCell="C1" sqref="C1"/>
      <selection pane="bottomLeft" activeCell="A5" sqref="A5"/>
      <selection pane="bottomRight" activeCell="G9" sqref="G9"/>
    </sheetView>
  </sheetViews>
  <sheetFormatPr baseColWidth="10" defaultColWidth="8.6640625" defaultRowHeight="15" x14ac:dyDescent="0.2"/>
  <cols>
    <col min="1" max="1" width="15" customWidth="1"/>
    <col min="2" max="2" width="50.33203125" customWidth="1"/>
    <col min="3" max="3" width="120" customWidth="1"/>
    <col min="4" max="4" width="72" customWidth="1"/>
  </cols>
  <sheetData>
    <row r="1" spans="1:4" ht="37.5" customHeight="1" x14ac:dyDescent="0.2">
      <c r="A1" s="5" t="s">
        <v>717</v>
      </c>
      <c r="B1" s="5"/>
      <c r="C1" s="5"/>
      <c r="D1" s="5"/>
    </row>
    <row r="2" spans="1:4" ht="42" customHeight="1" x14ac:dyDescent="0.2">
      <c r="A2" s="4" t="s">
        <v>718</v>
      </c>
      <c r="B2" s="4"/>
      <c r="C2" s="4"/>
      <c r="D2" s="4"/>
    </row>
    <row r="4" spans="1:4" ht="30" customHeight="1" x14ac:dyDescent="0.2">
      <c r="A4" s="19" t="s">
        <v>334</v>
      </c>
      <c r="B4" s="19" t="s">
        <v>719</v>
      </c>
      <c r="C4" s="19" t="s">
        <v>720</v>
      </c>
      <c r="D4" s="19" t="s">
        <v>721</v>
      </c>
    </row>
    <row r="5" spans="1:4" ht="66" customHeight="1" x14ac:dyDescent="0.2">
      <c r="A5" s="11" t="s">
        <v>722</v>
      </c>
      <c r="B5" s="11" t="s">
        <v>723</v>
      </c>
      <c r="C5" s="11" t="s">
        <v>724</v>
      </c>
      <c r="D5" s="12" t="s">
        <v>725</v>
      </c>
    </row>
    <row r="6" spans="1:4" ht="66" customHeight="1" x14ac:dyDescent="0.2">
      <c r="A6" s="6" t="s">
        <v>722</v>
      </c>
      <c r="B6" s="6" t="s">
        <v>726</v>
      </c>
      <c r="C6" s="7" t="s">
        <v>727</v>
      </c>
      <c r="D6" s="7" t="s">
        <v>728</v>
      </c>
    </row>
    <row r="7" spans="1:4" ht="66" customHeight="1" x14ac:dyDescent="0.2">
      <c r="A7" s="11" t="s">
        <v>729</v>
      </c>
      <c r="B7" s="11" t="s">
        <v>730</v>
      </c>
      <c r="C7" s="11" t="s">
        <v>731</v>
      </c>
      <c r="D7" s="12" t="s">
        <v>732</v>
      </c>
    </row>
    <row r="8" spans="1:4" ht="66" customHeight="1" x14ac:dyDescent="0.2">
      <c r="A8" s="6" t="s">
        <v>733</v>
      </c>
      <c r="B8" s="7" t="s">
        <v>734</v>
      </c>
      <c r="C8" s="6" t="s">
        <v>735</v>
      </c>
      <c r="D8" s="7" t="s">
        <v>736</v>
      </c>
    </row>
    <row r="9" spans="1:4" ht="66" customHeight="1" x14ac:dyDescent="0.2">
      <c r="A9" s="11" t="s">
        <v>737</v>
      </c>
      <c r="B9" s="12" t="s">
        <v>738</v>
      </c>
      <c r="C9" s="11" t="s">
        <v>739</v>
      </c>
      <c r="D9" s="33" t="s">
        <v>740</v>
      </c>
    </row>
    <row r="10" spans="1:4" ht="66" customHeight="1" x14ac:dyDescent="0.2">
      <c r="A10" s="6" t="s">
        <v>737</v>
      </c>
      <c r="B10" s="7" t="s">
        <v>741</v>
      </c>
      <c r="C10" s="7" t="s">
        <v>742</v>
      </c>
      <c r="D10" s="7" t="s">
        <v>743</v>
      </c>
    </row>
    <row r="11" spans="1:4" ht="66" customHeight="1" x14ac:dyDescent="0.2">
      <c r="A11" s="11" t="s">
        <v>744</v>
      </c>
      <c r="B11" s="11" t="s">
        <v>745</v>
      </c>
      <c r="C11" s="11" t="s">
        <v>746</v>
      </c>
      <c r="D11" s="12" t="s">
        <v>728</v>
      </c>
    </row>
    <row r="12" spans="1:4" ht="66" customHeight="1" x14ac:dyDescent="0.2">
      <c r="A12" s="6" t="s">
        <v>747</v>
      </c>
      <c r="B12" s="6" t="s">
        <v>748</v>
      </c>
      <c r="C12" s="6" t="s">
        <v>749</v>
      </c>
      <c r="D12" s="7" t="s">
        <v>750</v>
      </c>
    </row>
    <row r="13" spans="1:4" ht="66" customHeight="1" x14ac:dyDescent="0.2">
      <c r="A13" s="11" t="s">
        <v>751</v>
      </c>
      <c r="B13" s="12" t="s">
        <v>752</v>
      </c>
      <c r="C13" s="11" t="s">
        <v>753</v>
      </c>
      <c r="D13" s="12" t="s">
        <v>750</v>
      </c>
    </row>
    <row r="14" spans="1:4" ht="66" customHeight="1" x14ac:dyDescent="0.2">
      <c r="A14" s="6" t="s">
        <v>751</v>
      </c>
      <c r="B14" s="7" t="s">
        <v>754</v>
      </c>
      <c r="C14" s="6" t="s">
        <v>755</v>
      </c>
      <c r="D14" s="35" t="s">
        <v>756</v>
      </c>
    </row>
    <row r="15" spans="1:4" ht="66" customHeight="1" x14ac:dyDescent="0.2">
      <c r="A15" s="11" t="s">
        <v>751</v>
      </c>
      <c r="B15" s="12" t="s">
        <v>757</v>
      </c>
      <c r="C15" s="11" t="s">
        <v>758</v>
      </c>
      <c r="D15" s="12" t="s">
        <v>732</v>
      </c>
    </row>
    <row r="16" spans="1:4" ht="66" customHeight="1" x14ac:dyDescent="0.2">
      <c r="A16" s="6" t="s">
        <v>751</v>
      </c>
      <c r="B16" s="7" t="s">
        <v>759</v>
      </c>
      <c r="C16" s="7" t="s">
        <v>760</v>
      </c>
      <c r="D16" s="35" t="s">
        <v>761</v>
      </c>
    </row>
    <row r="17" spans="1:4" ht="66" customHeight="1" x14ac:dyDescent="0.2">
      <c r="A17" s="11" t="s">
        <v>762</v>
      </c>
      <c r="B17" s="11" t="s">
        <v>763</v>
      </c>
      <c r="C17" s="12" t="s">
        <v>764</v>
      </c>
      <c r="D17" s="33" t="s">
        <v>765</v>
      </c>
    </row>
    <row r="18" spans="1:4" ht="66" customHeight="1" x14ac:dyDescent="0.2">
      <c r="A18" s="6" t="s">
        <v>766</v>
      </c>
      <c r="B18" s="7" t="s">
        <v>767</v>
      </c>
      <c r="C18" s="7" t="s">
        <v>768</v>
      </c>
      <c r="D18" s="7" t="s">
        <v>736</v>
      </c>
    </row>
    <row r="19" spans="1:4" ht="66" customHeight="1" x14ac:dyDescent="0.2">
      <c r="A19" s="11" t="s">
        <v>769</v>
      </c>
      <c r="B19" s="11" t="s">
        <v>770</v>
      </c>
      <c r="C19" s="11" t="s">
        <v>771</v>
      </c>
      <c r="D19" s="33" t="s">
        <v>772</v>
      </c>
    </row>
  </sheetData>
  <mergeCells count="2">
    <mergeCell ref="A1:D1"/>
    <mergeCell ref="A2:D2"/>
  </mergeCells>
  <hyperlinks>
    <hyperlink ref="D19" r:id="rId1" xr:uid="{00000000-0004-0000-0500-000004000000}"/>
    <hyperlink ref="D17" r:id="rId2" xr:uid="{00000000-0004-0000-0500-000003000000}"/>
    <hyperlink ref="D16" r:id="rId3" xr:uid="{00000000-0004-0000-0500-000002000000}"/>
    <hyperlink ref="D14" r:id="rId4" xr:uid="{00000000-0004-0000-0500-000001000000}"/>
    <hyperlink ref="D9" r:id="rId5" xr:uid="{00000000-0004-0000-0500-000000000000}"/>
  </hyperlinks>
  <printOptions horizontalCentered="1"/>
  <pageMargins left="0.75" right="0.75" top="1" bottom="1" header="0.511811023622047" footer="0.5"/>
  <pageSetup fitToHeight="0" orientation="portrait" horizontalDpi="300" verticalDpi="300"/>
  <headerFooter>
    <oddFooter>&amp;CSHM 雲端成本評估 | 2026-09-15 | 未稅情境，非部署驗證&amp;R第 &amp;P / &amp;N 頁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17"/>
  <sheetViews>
    <sheetView showGridLines="0" zoomScaleNormal="100" workbookViewId="0">
      <selection sqref="A1:B1"/>
    </sheetView>
  </sheetViews>
  <sheetFormatPr baseColWidth="10" defaultColWidth="8.6640625" defaultRowHeight="15" x14ac:dyDescent="0.2"/>
  <cols>
    <col min="1" max="1" width="28" customWidth="1"/>
    <col min="2" max="2" width="145" customWidth="1"/>
  </cols>
  <sheetData>
    <row r="1" spans="1:2" ht="37.5" customHeight="1" x14ac:dyDescent="0.2">
      <c r="A1" s="5" t="s">
        <v>773</v>
      </c>
      <c r="B1" s="5"/>
    </row>
    <row r="2" spans="1:2" ht="42" customHeight="1" x14ac:dyDescent="0.2">
      <c r="A2" s="4" t="s">
        <v>774</v>
      </c>
      <c r="B2" s="4"/>
    </row>
    <row r="4" spans="1:2" ht="30" customHeight="1" x14ac:dyDescent="0.2">
      <c r="A4" s="19" t="s">
        <v>135</v>
      </c>
      <c r="B4" s="19" t="s">
        <v>92</v>
      </c>
    </row>
    <row r="5" spans="1:2" ht="42" customHeight="1" x14ac:dyDescent="0.2">
      <c r="A5" s="11" t="s">
        <v>775</v>
      </c>
      <c r="B5" s="11" t="s">
        <v>776</v>
      </c>
    </row>
    <row r="6" spans="1:2" ht="42" customHeight="1" x14ac:dyDescent="0.2">
      <c r="A6" s="6" t="s">
        <v>777</v>
      </c>
      <c r="B6" s="6" t="s">
        <v>778</v>
      </c>
    </row>
    <row r="7" spans="1:2" ht="42" customHeight="1" x14ac:dyDescent="0.2">
      <c r="A7" s="11" t="s">
        <v>779</v>
      </c>
      <c r="B7" s="11" t="s">
        <v>780</v>
      </c>
    </row>
    <row r="8" spans="1:2" ht="42" customHeight="1" x14ac:dyDescent="0.2">
      <c r="A8" s="6" t="s">
        <v>781</v>
      </c>
      <c r="B8" s="6" t="s">
        <v>782</v>
      </c>
    </row>
    <row r="9" spans="1:2" ht="42" customHeight="1" x14ac:dyDescent="0.2">
      <c r="A9" s="12" t="s">
        <v>783</v>
      </c>
      <c r="B9" s="11" t="s">
        <v>784</v>
      </c>
    </row>
    <row r="10" spans="1:2" ht="42" customHeight="1" x14ac:dyDescent="0.2">
      <c r="A10" s="7" t="s">
        <v>785</v>
      </c>
      <c r="B10" s="7" t="s">
        <v>786</v>
      </c>
    </row>
    <row r="11" spans="1:2" ht="42" customHeight="1" x14ac:dyDescent="0.2">
      <c r="A11" s="11" t="s">
        <v>787</v>
      </c>
      <c r="B11" s="12" t="s">
        <v>788</v>
      </c>
    </row>
    <row r="12" spans="1:2" ht="42" customHeight="1" x14ac:dyDescent="0.2">
      <c r="A12" s="7" t="s">
        <v>789</v>
      </c>
      <c r="B12" s="7" t="s">
        <v>790</v>
      </c>
    </row>
    <row r="13" spans="1:2" ht="42" customHeight="1" x14ac:dyDescent="0.2">
      <c r="A13" s="11" t="s">
        <v>791</v>
      </c>
      <c r="B13" s="12" t="s">
        <v>792</v>
      </c>
    </row>
    <row r="14" spans="1:2" ht="42" customHeight="1" x14ac:dyDescent="0.2">
      <c r="A14" s="6" t="s">
        <v>793</v>
      </c>
      <c r="B14" s="6" t="s">
        <v>794</v>
      </c>
    </row>
    <row r="15" spans="1:2" ht="42" customHeight="1" x14ac:dyDescent="0.2">
      <c r="A15" s="11" t="s">
        <v>795</v>
      </c>
      <c r="B15" s="12" t="s">
        <v>796</v>
      </c>
    </row>
    <row r="16" spans="1:2" ht="42" customHeight="1" x14ac:dyDescent="0.2">
      <c r="A16" s="6" t="s">
        <v>797</v>
      </c>
      <c r="B16" s="7" t="s">
        <v>798</v>
      </c>
    </row>
    <row r="17" spans="1:2" ht="42" customHeight="1" x14ac:dyDescent="0.2">
      <c r="A17" s="11" t="s">
        <v>799</v>
      </c>
      <c r="B17" s="11" t="s">
        <v>800</v>
      </c>
    </row>
  </sheetData>
  <mergeCells count="2">
    <mergeCell ref="A1:B1"/>
    <mergeCell ref="A2:B2"/>
  </mergeCells>
  <printOptions horizontalCentered="1"/>
  <pageMargins left="0.75" right="0.75" top="1" bottom="1" header="0.511811023622047" footer="0.5"/>
  <pageSetup fitToHeight="0" orientation="portrait" horizontalDpi="300" verticalDpi="300"/>
  <headerFooter>
    <oddFooter>&amp;CSHM 雲端成本評估 | 2026-09-15 | 未稅情境，非部署驗證&amp;R第 &amp;P / &amp;N 頁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6"/>
  <sheetViews>
    <sheetView zoomScaleNormal="100" workbookViewId="0"/>
  </sheetViews>
  <sheetFormatPr baseColWidth="10" defaultColWidth="8.6640625" defaultRowHeight="15" x14ac:dyDescent="0.2"/>
  <sheetData>
    <row r="1" spans="1:13" ht="19" x14ac:dyDescent="0.3">
      <c r="A1" s="36" t="s">
        <v>23</v>
      </c>
      <c r="B1" s="36" t="s">
        <v>25</v>
      </c>
      <c r="C1" s="36" t="s">
        <v>27</v>
      </c>
      <c r="D1" t="s">
        <v>29</v>
      </c>
      <c r="E1" t="s">
        <v>31</v>
      </c>
      <c r="F1" s="36" t="s">
        <v>33</v>
      </c>
      <c r="G1" s="36" t="s">
        <v>35</v>
      </c>
      <c r="H1" s="36" t="s">
        <v>37</v>
      </c>
      <c r="I1" t="s">
        <v>801</v>
      </c>
      <c r="J1" s="36" t="s">
        <v>41</v>
      </c>
      <c r="K1" s="36" t="s">
        <v>43</v>
      </c>
      <c r="L1" s="36" t="s">
        <v>45</v>
      </c>
      <c r="M1" s="36" t="s">
        <v>47</v>
      </c>
    </row>
    <row r="2" spans="1:13" ht="19" x14ac:dyDescent="0.3">
      <c r="A2" t="s">
        <v>802</v>
      </c>
      <c r="B2" s="36" t="s">
        <v>75</v>
      </c>
      <c r="C2" t="s">
        <v>803</v>
      </c>
      <c r="D2" t="s">
        <v>804</v>
      </c>
      <c r="E2" t="s">
        <v>805</v>
      </c>
      <c r="F2" t="s">
        <v>806</v>
      </c>
      <c r="G2" s="36" t="s">
        <v>84</v>
      </c>
      <c r="H2" s="36" t="s">
        <v>85</v>
      </c>
      <c r="I2" t="s">
        <v>40</v>
      </c>
      <c r="J2" t="s">
        <v>807</v>
      </c>
      <c r="K2" t="s">
        <v>808</v>
      </c>
      <c r="L2" t="s">
        <v>89</v>
      </c>
      <c r="M2" t="s">
        <v>90</v>
      </c>
    </row>
    <row r="3" spans="1:13" ht="19" x14ac:dyDescent="0.3">
      <c r="A3" t="s">
        <v>809</v>
      </c>
      <c r="B3" t="s">
        <v>810</v>
      </c>
      <c r="C3" t="s">
        <v>811</v>
      </c>
      <c r="D3" t="s">
        <v>812</v>
      </c>
      <c r="E3" t="s">
        <v>813</v>
      </c>
      <c r="F3" t="s">
        <v>814</v>
      </c>
      <c r="G3" t="s">
        <v>36</v>
      </c>
      <c r="H3" s="36" t="s">
        <v>815</v>
      </c>
      <c r="I3" t="s">
        <v>816</v>
      </c>
      <c r="L3" t="s">
        <v>817</v>
      </c>
      <c r="M3" t="s">
        <v>48</v>
      </c>
    </row>
    <row r="4" spans="1:13" ht="19" x14ac:dyDescent="0.3">
      <c r="A4" t="s">
        <v>818</v>
      </c>
      <c r="C4" t="s">
        <v>819</v>
      </c>
      <c r="D4" t="s">
        <v>820</v>
      </c>
      <c r="E4" s="36" t="s">
        <v>821</v>
      </c>
      <c r="F4" t="s">
        <v>822</v>
      </c>
      <c r="H4" s="36" t="s">
        <v>823</v>
      </c>
      <c r="I4" t="s">
        <v>824</v>
      </c>
    </row>
    <row r="5" spans="1:13" ht="19" x14ac:dyDescent="0.3">
      <c r="A5" t="s">
        <v>825</v>
      </c>
      <c r="C5" t="s">
        <v>826</v>
      </c>
      <c r="D5" t="s">
        <v>827</v>
      </c>
      <c r="E5" s="36" t="s">
        <v>828</v>
      </c>
      <c r="F5" t="s">
        <v>829</v>
      </c>
      <c r="I5" s="36" t="s">
        <v>830</v>
      </c>
    </row>
    <row r="6" spans="1:13" ht="19" x14ac:dyDescent="0.3">
      <c r="A6" t="s">
        <v>831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21</vt:i4>
      </vt:variant>
    </vt:vector>
  </HeadingPairs>
  <TitlesOfParts>
    <vt:vector size="29" baseType="lpstr">
      <vt:lpstr>自由組合</vt:lpstr>
      <vt:lpstr>方案比較</vt:lpstr>
      <vt:lpstr>用量假設</vt:lpstr>
      <vt:lpstr>模組計算</vt:lpstr>
      <vt:lpstr>單價來源</vt:lpstr>
      <vt:lpstr>權限與遷移</vt:lpstr>
      <vt:lpstr>使用說明</vt:lpstr>
      <vt:lpstr>選項</vt:lpstr>
      <vt:lpstr>opt_1</vt:lpstr>
      <vt:lpstr>opt_10</vt:lpstr>
      <vt:lpstr>opt_11</vt:lpstr>
      <vt:lpstr>opt_12</vt:lpstr>
      <vt:lpstr>opt_13</vt:lpstr>
      <vt:lpstr>opt_2</vt:lpstr>
      <vt:lpstr>opt_3</vt:lpstr>
      <vt:lpstr>opt_4</vt:lpstr>
      <vt:lpstr>opt_5</vt:lpstr>
      <vt:lpstr>opt_6</vt:lpstr>
      <vt:lpstr>opt_7</vt:lpstr>
      <vt:lpstr>opt_8</vt:lpstr>
      <vt:lpstr>opt_9</vt:lpstr>
      <vt:lpstr>使用說明!Print_Area</vt:lpstr>
      <vt:lpstr>單價來源!Print_Area</vt:lpstr>
      <vt:lpstr>方案比較!Print_Area</vt:lpstr>
      <vt:lpstr>模組計算!Print_Area</vt:lpstr>
      <vt:lpstr>權限與遷移!Print_Area</vt:lpstr>
      <vt:lpstr>用量假設!Print_Area</vt:lpstr>
      <vt:lpstr>自由組合!Print_Area</vt:lpstr>
      <vt:lpstr>方案比較!Print_Titles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0</cp:revision>
  <dcterms:created xsi:type="dcterms:W3CDTF">2026-09-15T13:31:20Z</dcterms:created>
  <dcterms:modified xsi:type="dcterms:W3CDTF">2026-09-16T09:36:40Z</dcterms:modified>
  <dc:language>en-US</dc:language>
</cp:coreProperties>
</file>